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отчет в УЭк  вар 2" sheetId="4" r:id="rId1"/>
  </sheets>
  <definedNames>
    <definedName name="_xlnm._FilterDatabase" localSheetId="0" hidden="1">'отчет в УЭк  вар 2'!$A$8:$AA$91</definedName>
    <definedName name="_xlnm.Print_Titles" localSheetId="0">'отчет в УЭк  вар 2'!$6:$7</definedName>
    <definedName name="_xlnm.Print_Area" localSheetId="0">'отчет в УЭк  вар 2'!$A$1:$T$94</definedName>
  </definedNames>
  <calcPr calcId="125725"/>
</workbook>
</file>

<file path=xl/calcChain.xml><?xml version="1.0" encoding="utf-8"?>
<calcChain xmlns="http://schemas.openxmlformats.org/spreadsheetml/2006/main">
  <c r="P86" i="4"/>
  <c r="S85"/>
  <c r="S87" s="1"/>
  <c r="R85"/>
  <c r="R87" s="1"/>
  <c r="Q85"/>
  <c r="Q87" s="1"/>
  <c r="P85"/>
  <c r="P87" s="1"/>
  <c r="O85"/>
  <c r="O87" s="1"/>
  <c r="N85"/>
  <c r="N87" s="1"/>
  <c r="M85"/>
  <c r="M87" s="1"/>
  <c r="L85"/>
  <c r="L87" s="1"/>
  <c r="K85"/>
  <c r="K87" s="1"/>
  <c r="J85"/>
  <c r="J87" s="1"/>
  <c r="I85"/>
  <c r="I87" s="1"/>
  <c r="H85"/>
  <c r="H87" s="1"/>
  <c r="G85"/>
  <c r="G87" s="1"/>
  <c r="F85"/>
  <c r="F87" s="1"/>
  <c r="E85"/>
  <c r="E87" s="1"/>
  <c r="D85"/>
  <c r="D87" s="1"/>
  <c r="X84"/>
  <c r="W84"/>
  <c r="V84"/>
  <c r="U84"/>
  <c r="X81"/>
  <c r="W81"/>
  <c r="V81"/>
  <c r="U81"/>
  <c r="S81"/>
  <c r="S79" s="1"/>
  <c r="S83" s="1"/>
  <c r="X80"/>
  <c r="W80"/>
  <c r="V80"/>
  <c r="U80"/>
  <c r="R79"/>
  <c r="R83" s="1"/>
  <c r="Q79"/>
  <c r="P79"/>
  <c r="P83" s="1"/>
  <c r="O79"/>
  <c r="N79"/>
  <c r="M79"/>
  <c r="L79"/>
  <c r="L83" s="1"/>
  <c r="K79"/>
  <c r="K83" s="1"/>
  <c r="J79"/>
  <c r="J83" s="1"/>
  <c r="I79"/>
  <c r="I83" s="1"/>
  <c r="H79"/>
  <c r="H83" s="1"/>
  <c r="G79"/>
  <c r="G83" s="1"/>
  <c r="F79"/>
  <c r="F83" s="1"/>
  <c r="E79"/>
  <c r="E83" s="1"/>
  <c r="D79"/>
  <c r="D83" s="1"/>
  <c r="X78"/>
  <c r="W78"/>
  <c r="U78"/>
  <c r="Q78"/>
  <c r="M78"/>
  <c r="X77"/>
  <c r="W77"/>
  <c r="V77"/>
  <c r="U77"/>
  <c r="X76"/>
  <c r="W76"/>
  <c r="V76"/>
  <c r="U76"/>
  <c r="X75"/>
  <c r="W75"/>
  <c r="V75"/>
  <c r="U75"/>
  <c r="X73"/>
  <c r="W73"/>
  <c r="V73"/>
  <c r="U73"/>
  <c r="S73"/>
  <c r="S70" s="1"/>
  <c r="X72"/>
  <c r="W72"/>
  <c r="V72"/>
  <c r="U72"/>
  <c r="X71"/>
  <c r="W71"/>
  <c r="V71"/>
  <c r="U71"/>
  <c r="R70"/>
  <c r="Q70"/>
  <c r="P70"/>
  <c r="O70"/>
  <c r="N70"/>
  <c r="M70"/>
  <c r="L70"/>
  <c r="K70"/>
  <c r="J70"/>
  <c r="I70"/>
  <c r="H70"/>
  <c r="G70"/>
  <c r="F70"/>
  <c r="E70"/>
  <c r="D70"/>
  <c r="X69"/>
  <c r="W69"/>
  <c r="V69"/>
  <c r="U69"/>
  <c r="X68"/>
  <c r="W68"/>
  <c r="V68"/>
  <c r="U68"/>
  <c r="S67"/>
  <c r="R67"/>
  <c r="R74" s="1"/>
  <c r="Q67"/>
  <c r="Q74" s="1"/>
  <c r="P67"/>
  <c r="P74" s="1"/>
  <c r="O67"/>
  <c r="O74" s="1"/>
  <c r="N67"/>
  <c r="M67"/>
  <c r="M74" s="1"/>
  <c r="L67"/>
  <c r="K67"/>
  <c r="K74" s="1"/>
  <c r="J67"/>
  <c r="J74" s="1"/>
  <c r="I67"/>
  <c r="I74" s="1"/>
  <c r="H67"/>
  <c r="H74" s="1"/>
  <c r="G67"/>
  <c r="G74" s="1"/>
  <c r="F67"/>
  <c r="F74" s="1"/>
  <c r="E67"/>
  <c r="E74" s="1"/>
  <c r="D67"/>
  <c r="D74" s="1"/>
  <c r="X66"/>
  <c r="W66"/>
  <c r="V66"/>
  <c r="U66"/>
  <c r="X65"/>
  <c r="W65"/>
  <c r="V65"/>
  <c r="U65"/>
  <c r="X63"/>
  <c r="W63"/>
  <c r="V63"/>
  <c r="U63"/>
  <c r="X62"/>
  <c r="W62"/>
  <c r="V62"/>
  <c r="U62"/>
  <c r="X61"/>
  <c r="W61"/>
  <c r="V61"/>
  <c r="U61"/>
  <c r="X60"/>
  <c r="W60"/>
  <c r="V60"/>
  <c r="U60"/>
  <c r="X59"/>
  <c r="W59"/>
  <c r="V59"/>
  <c r="U59"/>
  <c r="X58"/>
  <c r="W58"/>
  <c r="V58"/>
  <c r="U58"/>
  <c r="S57"/>
  <c r="R57"/>
  <c r="Q57"/>
  <c r="P57"/>
  <c r="O57"/>
  <c r="N57"/>
  <c r="M57"/>
  <c r="L57"/>
  <c r="K57"/>
  <c r="J57"/>
  <c r="I57"/>
  <c r="H57"/>
  <c r="G57"/>
  <c r="F57"/>
  <c r="E57"/>
  <c r="D57"/>
  <c r="X56"/>
  <c r="W56"/>
  <c r="V56"/>
  <c r="U56"/>
  <c r="S55"/>
  <c r="S64" s="1"/>
  <c r="R55"/>
  <c r="R64" s="1"/>
  <c r="Q55"/>
  <c r="Q64" s="1"/>
  <c r="P55"/>
  <c r="P64" s="1"/>
  <c r="O55"/>
  <c r="O64" s="1"/>
  <c r="N55"/>
  <c r="N64" s="1"/>
  <c r="M55"/>
  <c r="M64" s="1"/>
  <c r="L55"/>
  <c r="L64" s="1"/>
  <c r="K55"/>
  <c r="K64" s="1"/>
  <c r="J55"/>
  <c r="J64" s="1"/>
  <c r="I55"/>
  <c r="I64" s="1"/>
  <c r="H55"/>
  <c r="H64" s="1"/>
  <c r="G55"/>
  <c r="G64" s="1"/>
  <c r="F55"/>
  <c r="F64" s="1"/>
  <c r="E55"/>
  <c r="E64" s="1"/>
  <c r="D55"/>
  <c r="D64" s="1"/>
  <c r="X54"/>
  <c r="W54"/>
  <c r="V54"/>
  <c r="U54"/>
  <c r="X52"/>
  <c r="W52"/>
  <c r="V52"/>
  <c r="U52"/>
  <c r="X51"/>
  <c r="W51"/>
  <c r="V51"/>
  <c r="U51"/>
  <c r="X50"/>
  <c r="W50"/>
  <c r="V50"/>
  <c r="U50"/>
  <c r="X49"/>
  <c r="W49"/>
  <c r="V49"/>
  <c r="U49"/>
  <c r="X48"/>
  <c r="W48"/>
  <c r="V48"/>
  <c r="U48"/>
  <c r="X47"/>
  <c r="W47"/>
  <c r="V47"/>
  <c r="U47"/>
  <c r="X46"/>
  <c r="W46"/>
  <c r="V46"/>
  <c r="U46"/>
  <c r="Q46"/>
  <c r="X45"/>
  <c r="W45"/>
  <c r="V45"/>
  <c r="U45"/>
  <c r="X44"/>
  <c r="W44"/>
  <c r="V44"/>
  <c r="U44"/>
  <c r="X43"/>
  <c r="W43"/>
  <c r="V43"/>
  <c r="U43"/>
  <c r="X42"/>
  <c r="W42"/>
  <c r="V42"/>
  <c r="U42"/>
  <c r="R42"/>
  <c r="X41"/>
  <c r="W41"/>
  <c r="V41"/>
  <c r="U41"/>
  <c r="X40"/>
  <c r="W40"/>
  <c r="V40"/>
  <c r="U40"/>
  <c r="X39"/>
  <c r="W39"/>
  <c r="V39"/>
  <c r="U39"/>
  <c r="X38"/>
  <c r="W38"/>
  <c r="V38"/>
  <c r="U38"/>
  <c r="X37"/>
  <c r="V37"/>
  <c r="U37"/>
  <c r="R37"/>
  <c r="R36" s="1"/>
  <c r="N37"/>
  <c r="W37" s="1"/>
  <c r="S36"/>
  <c r="Q36"/>
  <c r="P36"/>
  <c r="O36"/>
  <c r="M36"/>
  <c r="L36"/>
  <c r="K36"/>
  <c r="J36"/>
  <c r="I36"/>
  <c r="H36"/>
  <c r="G36"/>
  <c r="F36"/>
  <c r="E36"/>
  <c r="D36"/>
  <c r="W35"/>
  <c r="X34"/>
  <c r="W34"/>
  <c r="V34"/>
  <c r="U34"/>
  <c r="W33"/>
  <c r="X32"/>
  <c r="W32"/>
  <c r="V32"/>
  <c r="U32"/>
  <c r="X31"/>
  <c r="W31"/>
  <c r="V31"/>
  <c r="U31"/>
  <c r="X30"/>
  <c r="W30"/>
  <c r="V30"/>
  <c r="U30"/>
  <c r="X29"/>
  <c r="W29"/>
  <c r="V29"/>
  <c r="U29"/>
  <c r="S28"/>
  <c r="R28"/>
  <c r="Q28"/>
  <c r="P28"/>
  <c r="O28"/>
  <c r="N28"/>
  <c r="M28"/>
  <c r="L28"/>
  <c r="K28"/>
  <c r="J28"/>
  <c r="I28"/>
  <c r="H28"/>
  <c r="G28"/>
  <c r="F28"/>
  <c r="E28"/>
  <c r="D28"/>
  <c r="X27"/>
  <c r="W27"/>
  <c r="U27"/>
  <c r="S27"/>
  <c r="Q27"/>
  <c r="M27"/>
  <c r="V27" s="1"/>
  <c r="X26"/>
  <c r="W26"/>
  <c r="V26"/>
  <c r="U26"/>
  <c r="X24"/>
  <c r="W24"/>
  <c r="V24"/>
  <c r="U24"/>
  <c r="X23"/>
  <c r="W23"/>
  <c r="V23"/>
  <c r="U23"/>
  <c r="X22"/>
  <c r="W22"/>
  <c r="V22"/>
  <c r="U22"/>
  <c r="S21"/>
  <c r="R21"/>
  <c r="Q21"/>
  <c r="P21"/>
  <c r="O21"/>
  <c r="N21"/>
  <c r="M21"/>
  <c r="L21"/>
  <c r="K21"/>
  <c r="J21"/>
  <c r="I21"/>
  <c r="H21"/>
  <c r="G21"/>
  <c r="F21"/>
  <c r="E21"/>
  <c r="D21"/>
  <c r="X20"/>
  <c r="W20"/>
  <c r="V20"/>
  <c r="U20"/>
  <c r="X19"/>
  <c r="W19"/>
  <c r="V19"/>
  <c r="U19"/>
  <c r="Q19"/>
  <c r="X18"/>
  <c r="W18"/>
  <c r="V18"/>
  <c r="U18"/>
  <c r="X17"/>
  <c r="W17"/>
  <c r="V17"/>
  <c r="U17"/>
  <c r="X16"/>
  <c r="W16"/>
  <c r="V16"/>
  <c r="U16"/>
  <c r="S16"/>
  <c r="S11" s="1"/>
  <c r="R16"/>
  <c r="X15"/>
  <c r="W15"/>
  <c r="V15"/>
  <c r="U15"/>
  <c r="X14"/>
  <c r="W14"/>
  <c r="V14"/>
  <c r="U14"/>
  <c r="X13"/>
  <c r="W13"/>
  <c r="V13"/>
  <c r="U13"/>
  <c r="X12"/>
  <c r="W12"/>
  <c r="V12"/>
  <c r="U12"/>
  <c r="R12"/>
  <c r="Q11"/>
  <c r="P11"/>
  <c r="O11"/>
  <c r="N11"/>
  <c r="M11"/>
  <c r="L11"/>
  <c r="K11"/>
  <c r="J11"/>
  <c r="I11"/>
  <c r="H11"/>
  <c r="G11"/>
  <c r="F11"/>
  <c r="E11"/>
  <c r="D11"/>
  <c r="X10"/>
  <c r="V10"/>
  <c r="U10"/>
  <c r="S10"/>
  <c r="R10"/>
  <c r="N10"/>
  <c r="N36" l="1"/>
  <c r="W36" s="1"/>
  <c r="E25"/>
  <c r="I25"/>
  <c r="M25"/>
  <c r="E53"/>
  <c r="I53"/>
  <c r="D53"/>
  <c r="H53"/>
  <c r="L53"/>
  <c r="U53" s="1"/>
  <c r="P53"/>
  <c r="M83"/>
  <c r="V83" s="1"/>
  <c r="Q83"/>
  <c r="S53"/>
  <c r="D25"/>
  <c r="D88" s="1"/>
  <c r="H25"/>
  <c r="H88" s="1"/>
  <c r="L25"/>
  <c r="P25"/>
  <c r="P88" s="1"/>
  <c r="N25"/>
  <c r="F25"/>
  <c r="J25"/>
  <c r="X74"/>
  <c r="U83"/>
  <c r="S25"/>
  <c r="R11"/>
  <c r="R25" s="1"/>
  <c r="V21"/>
  <c r="Q53"/>
  <c r="G53"/>
  <c r="K53"/>
  <c r="O53"/>
  <c r="V36"/>
  <c r="W57"/>
  <c r="W67"/>
  <c r="W70"/>
  <c r="V78"/>
  <c r="V79"/>
  <c r="X21"/>
  <c r="Q25"/>
  <c r="Q88" s="1"/>
  <c r="W21"/>
  <c r="G25"/>
  <c r="G88" s="1"/>
  <c r="K25"/>
  <c r="K88" s="1"/>
  <c r="O25"/>
  <c r="O88" s="1"/>
  <c r="U21"/>
  <c r="F53"/>
  <c r="J53"/>
  <c r="W28"/>
  <c r="R53"/>
  <c r="U36"/>
  <c r="V57"/>
  <c r="V67"/>
  <c r="V70"/>
  <c r="U79"/>
  <c r="V28"/>
  <c r="X36"/>
  <c r="U57"/>
  <c r="U67"/>
  <c r="U70"/>
  <c r="V74"/>
  <c r="X79"/>
  <c r="W11"/>
  <c r="X57"/>
  <c r="X67"/>
  <c r="X70"/>
  <c r="S74"/>
  <c r="W79"/>
  <c r="N83"/>
  <c r="W83" s="1"/>
  <c r="X64"/>
  <c r="W64"/>
  <c r="V64"/>
  <c r="U64"/>
  <c r="X11"/>
  <c r="U28"/>
  <c r="W55"/>
  <c r="W10"/>
  <c r="X28"/>
  <c r="M53"/>
  <c r="V55"/>
  <c r="L74"/>
  <c r="U74" s="1"/>
  <c r="V11"/>
  <c r="U55"/>
  <c r="U11"/>
  <c r="X55"/>
  <c r="N74"/>
  <c r="W74" s="1"/>
  <c r="O83"/>
  <c r="X83" s="1"/>
  <c r="E88" l="1"/>
  <c r="V88" s="1"/>
  <c r="S88"/>
  <c r="F88"/>
  <c r="I88"/>
  <c r="V25"/>
  <c r="M88"/>
  <c r="R88"/>
  <c r="J88"/>
  <c r="L88"/>
  <c r="N53"/>
  <c r="W53" s="1"/>
  <c r="V53"/>
  <c r="X87"/>
  <c r="X53"/>
  <c r="V87"/>
  <c r="U87"/>
  <c r="W25"/>
  <c r="U25"/>
  <c r="X25"/>
  <c r="W87"/>
  <c r="N88" l="1"/>
  <c r="W88" s="1"/>
  <c r="X88"/>
  <c r="U88"/>
</calcChain>
</file>

<file path=xl/sharedStrings.xml><?xml version="1.0" encoding="utf-8"?>
<sst xmlns="http://schemas.openxmlformats.org/spreadsheetml/2006/main" count="295" uniqueCount="147">
  <si>
    <t>№ п/п</t>
  </si>
  <si>
    <t>Наименование мероприятия</t>
  </si>
  <si>
    <t>федеральный бюджет</t>
  </si>
  <si>
    <t>краевой бюджет</t>
  </si>
  <si>
    <t>бюджет МО Усть-Лабинский район</t>
  </si>
  <si>
    <t>1.1</t>
  </si>
  <si>
    <t>Оплата труда с начислениями и содержание ДОУ, находящихся на капитальном ремонте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</si>
  <si>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</si>
  <si>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</si>
  <si>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1:  Развитие дошкольного образования детей</t>
  </si>
  <si>
    <t>1.2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</si>
  <si>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</si>
  <si>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</si>
  <si>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учреждений- всего: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</si>
  <si>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</si>
  <si>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</si>
  <si>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Задача 4:  Мероприятия по проведению оздоровительной кампании детей</t>
  </si>
  <si>
    <t xml:space="preserve">Расходы на обеспечение функций органов местного самоуправления </t>
  </si>
  <si>
    <t>2.1</t>
  </si>
  <si>
    <t>2.2</t>
  </si>
  <si>
    <t>2.3</t>
  </si>
  <si>
    <t>2.4</t>
  </si>
  <si>
    <t>3.1</t>
  </si>
  <si>
    <t>3.1.1</t>
  </si>
  <si>
    <t>3.2</t>
  </si>
  <si>
    <t>3.3</t>
  </si>
  <si>
    <t>4.1</t>
  </si>
  <si>
    <t>4.2</t>
  </si>
  <si>
    <t>4.2.1</t>
  </si>
  <si>
    <t>5.1</t>
  </si>
  <si>
    <t>5.2</t>
  </si>
  <si>
    <t>5.4</t>
  </si>
  <si>
    <t>ИТОГО:</t>
  </si>
  <si>
    <t>ИТОГО ПО ПРОГРАММЕ:</t>
  </si>
  <si>
    <t>2.3.1</t>
  </si>
  <si>
    <t>3.2.1</t>
  </si>
  <si>
    <t>Задача 5:  Обеспечение выполнение функций в области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</si>
  <si>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</si>
  <si>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1.3</t>
  </si>
  <si>
    <t>1.4</t>
  </si>
  <si>
    <t>2.6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</si>
  <si>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</si>
  <si>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2.7</t>
  </si>
  <si>
    <t>2.8</t>
  </si>
  <si>
    <t>2.9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</si>
  <si>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</si>
  <si>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</si>
  <si>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3.2.2</t>
  </si>
  <si>
    <t>3.2.3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</si>
  <si>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</si>
  <si>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Реализация мероприятий государственной  программы Краснодарского края «Развитие образования », всего:</t>
  </si>
  <si>
    <t>Расходы на выполнение государственных полномочий по обеспечению деятельности органов местного самоуправления муниципальных образований Краснодарского края и организаций, находящихся в их введении</t>
  </si>
  <si>
    <t>1.5</t>
  </si>
  <si>
    <t>добровольное пожертвование</t>
  </si>
  <si>
    <t>1.6</t>
  </si>
  <si>
    <t>Стимулирование отдельных категорий работников образовательных учреждений( предоставление субсидии бюджетным учреждениям)</t>
  </si>
  <si>
    <t>Участник муниципальной программы (муниципальный заказчик мероприятия, главный распорядитель (распорядитель) бюджетных средств, исполнитель)</t>
  </si>
  <si>
    <t>Объем финансирования на текущий год, предусмотренный программой (тыс. рублей)</t>
  </si>
  <si>
    <t>Объем финансирования на текущий год, предусмотренный бюджетом (тыс. рублей)</t>
  </si>
  <si>
    <t>Профинансировано в отчетном периоде (тыс. рублей)</t>
  </si>
  <si>
    <t>Освоено (израсходовано) в отчетном периоде (тыс. рублей)</t>
  </si>
  <si>
    <t>Отметка о выполнении мероприятия (выполнено, не выполнено)</t>
  </si>
  <si>
    <t>Управление образованием администрации муниципального образования Усть-Лабинский район; Муниципальные автономные, бюджетные, казенные образовательные учреждения; Муниципальные бюджетные, казенные учреждения подведомственные управлению образованием администрации муниципального образования Усть-Лабинский район</t>
  </si>
  <si>
    <t>управления образованием администрации муниципального образования Усть-Лабинский район</t>
  </si>
  <si>
    <t>2.5</t>
  </si>
  <si>
    <t>Оплата штрафов, пеней, недоимки (финансовое обеспечение выполнения функций казенными учреждениями)</t>
  </si>
  <si>
    <t>Задача 7:  Развитие федеральных проектов</t>
  </si>
  <si>
    <t>7.1</t>
  </si>
  <si>
    <t>7.1.1</t>
  </si>
  <si>
    <t>Организация временной трудовой занятости несовершеннолетних (финансовое обеспечение выполнения функций казенными учреждениями)</t>
  </si>
  <si>
    <t>2.3.3</t>
  </si>
  <si>
    <t>ОТЧЕТ О ФИНАНСИРОВАНИИ И РАСХОДОВАНИИ СРЕДСТВ НА РЕАЛИЗАЦИЮ МУНИЦИПАЛЬНОЙ ПРОГРАММЫ "РАЗВИТИЕ ОБРАЗОВАНИЯ В УСТЬ-ЛАБИНСКОМ РАЙОНЕ"</t>
  </si>
  <si>
    <r>
      <rPr>
        <u/>
        <sz val="12"/>
        <rFont val="Calibri"/>
        <family val="2"/>
        <charset val="204"/>
      </rPr>
      <t>Наименование муниципальной программы:</t>
    </r>
    <r>
      <rPr>
        <sz val="12"/>
        <rFont val="Calibri"/>
        <family val="2"/>
        <charset val="204"/>
      </rPr>
      <t xml:space="preserve"> "Развитие образования в Усть-Лабинском районе"</t>
    </r>
  </si>
  <si>
    <r>
      <rPr>
        <u/>
        <sz val="12"/>
        <rFont val="Calibri"/>
        <family val="2"/>
        <charset val="204"/>
      </rPr>
      <t>Срок действия:</t>
    </r>
    <r>
      <rPr>
        <sz val="12"/>
        <rFont val="Calibri"/>
        <family val="2"/>
        <charset val="204"/>
      </rPr>
      <t xml:space="preserve"> 2020-2025 годы</t>
    </r>
  </si>
  <si>
    <r>
      <rPr>
        <u/>
        <sz val="12"/>
        <rFont val="Calibri"/>
        <family val="2"/>
        <charset val="204"/>
      </rPr>
      <t>Реквизиты правового акта:</t>
    </r>
    <r>
      <rPr>
        <sz val="12"/>
        <rFont val="Calibri"/>
        <family val="2"/>
        <charset val="204"/>
      </rPr>
      <t xml:space="preserve"> Постановление АМО Усть-лабинский район от 30 октября 2019 года № 847</t>
    </r>
  </si>
  <si>
    <t>Реализация мероприятий муниципальной программы «Развитие образования в Усть-Лабинском районе», всего:</t>
  </si>
  <si>
    <t>Капитальный ремонт муниципальных общеобразовательных учреждений</t>
  </si>
  <si>
    <t>Иные межбюджетные трансферты из краевого бюджета местным бюджетам на дополнительную помощь местным бюджетам для решения социально значимых вопросов местного значения: капитальный и текущий ремонт, благоустройство территории, материально-техническое обеспечение</t>
  </si>
  <si>
    <t>2.3.4</t>
  </si>
  <si>
    <t>2.3.5</t>
  </si>
  <si>
    <t>2.3.6</t>
  </si>
  <si>
    <t>Организация и обеспечение бесплатным горячим питанием обучающихся по образовательным программам начального общего образования в муниципальных образовательных организациях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</si>
  <si>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</si>
  <si>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2.3.2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</si>
  <si>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</si>
  <si>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 xml:space="preserve">Оплата штрафов, пеней, недоимки 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</si>
  <si>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</si>
  <si>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</si>
  <si>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1.2.1</t>
  </si>
  <si>
    <t>1.2.2</t>
  </si>
  <si>
    <t>1.2.3</t>
  </si>
  <si>
    <t>1.2.4</t>
  </si>
  <si>
    <t>1.2.5</t>
  </si>
  <si>
    <t>1.2.6</t>
  </si>
  <si>
    <t>1.5.1</t>
  </si>
  <si>
    <t>2.2.1</t>
  </si>
  <si>
    <t>2.2.2</t>
  </si>
  <si>
    <t>2.2.3</t>
  </si>
  <si>
    <t>2.3.7</t>
  </si>
  <si>
    <t>2.3.8</t>
  </si>
  <si>
    <t>2.3.9</t>
  </si>
  <si>
    <t xml:space="preserve"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</t>
  </si>
  <si>
    <t xml:space="preserve">Расходы на обеспечение деятельности (оказание услуг) муниципальных учреждений
</t>
  </si>
  <si>
    <t>Организация бесплатного двухразового питания детей с ограниченными возможностями здоровья, детей-инвалидов, инвалидов обучающихся в муниципальных общеобразовательных организациях муниципального образования Усть-Лабинский район, реализующих образовательные программы начального общего, основного общего, среднего общего образования</t>
  </si>
  <si>
    <t>3.2.4</t>
  </si>
  <si>
    <t>3.4</t>
  </si>
  <si>
    <t>Реализация мероприятий государственной программы Краснодарского края  «Дети Кубани», всего: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</si>
  <si>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</si>
  <si>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</si>
  <si>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4.3</t>
  </si>
  <si>
    <t>Организация отдыха детей в каникулярное время на базе муниципальных учреждений, осуществляющих организацию отдыха детей</t>
  </si>
  <si>
    <t>4.4</t>
  </si>
  <si>
    <t>4.4.1</t>
  </si>
  <si>
    <t>4.4.2</t>
  </si>
  <si>
    <t>4.4.3</t>
  </si>
  <si>
    <t>5.3</t>
  </si>
  <si>
    <t>5.4.1</t>
  </si>
  <si>
    <t>5.4.2</t>
  </si>
  <si>
    <t>Капитальный ремонт муниципальных образовательных учреждений; ремонт муниципальных образовательных учреждений; благоустройство территории</t>
  </si>
  <si>
    <t>Ремонт электропроводки; ремонтно-сантехнические работы; ремонт и материально-техническое обеспечение помещений с целью приведения в соответствие с фирменным стилем Центров "Точка роста"</t>
  </si>
  <si>
    <t>Организация подвоза детей к местам учебы и обратно</t>
  </si>
  <si>
    <t>Работы, услуги по содержанию имущества; прочие работы, услуги; приобретение оконных и дверных блоков, приобретение материалов для ремонта</t>
  </si>
  <si>
    <t>1.2.7</t>
  </si>
  <si>
    <t>2.2.4</t>
  </si>
  <si>
    <t>Обеспечение функционирования модели персонифицированного финансирования дополнительного образования детей</t>
  </si>
  <si>
    <t>Начальник</t>
  </si>
  <si>
    <t>А. А. Баженова</t>
  </si>
  <si>
    <t>1.5.2</t>
  </si>
  <si>
    <t>Реализация мероприятий государственной  программы Краснодарского края «Развитие сельского хозяйства и регулирование рынков сельскохозяйственной продукции, сырья и продовольствия"», всего:</t>
  </si>
  <si>
    <t>Организация электро-, тепло-, газо- и водоснабжения населения, водоотведения,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создание условий по организации досуга и обеспечения жителей поселения, городского округа услугами организаций культуры либо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культуры, обеспечение условий для развития физической культуры, создание условий для обеспечения услугами связи, развитие традиционного народного художественного творчества (поселения, района, округа) в части обеспечения комплексного развития сельских территорий</t>
  </si>
  <si>
    <t>2.2.5</t>
  </si>
  <si>
    <t>2.2.6</t>
  </si>
  <si>
    <t>2.2.7</t>
  </si>
  <si>
    <t xml:space="preserve"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</si>
  <si>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</t>
  </si>
  <si>
    <t>Изготовление проектно-сметной документации; экспертиза, согласование, проверка сметной стоимости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</si>
  <si>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</si>
  <si>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Не выполнено</t>
  </si>
  <si>
    <t>Организация предоставления общедоступного и бесплатною начального  общего, основного общего, среднего общего образования по основным  общеобразовательным программам в муниципальных образовательных  организациях (проведение капитального ремонта спортивных залов  муниципальных общеобразовательных организаций, помещений при них, других помещений физкультурно-спортивного назначения,  физкультурно-оздоровительных комплексов)</t>
  </si>
  <si>
    <t>Проведение лагерей труда и отдыха для несовершеннолетних от 14 лет</t>
  </si>
  <si>
    <t>5.4.3</t>
  </si>
  <si>
    <t>Предоставление грантов в виде субсидий муниципальным учреждениям образования муниципального образования Усть-Лабинский район на поддержку социально значимых проектов в сфере образования</t>
  </si>
  <si>
    <t>Выполнено</t>
  </si>
  <si>
    <t>на 01.01.2023 года</t>
  </si>
  <si>
    <t>Реализация регионального проекта "Патриотическое воспитание граждан Российской Федерации", всего: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</si>
  <si>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Федерации"</t>
  </si>
  <si>
    <t>2.10</t>
  </si>
</sst>
</file>

<file path=xl/styles.xml><?xml version="1.0" encoding="utf-8"?>
<styleSheet xmlns="http://schemas.openxmlformats.org/spreadsheetml/2006/main">
  <numFmts count="4">
    <numFmt numFmtId="164" formatCode="#,##0.0_р_."/>
    <numFmt numFmtId="165" formatCode="#,##0_р_."/>
    <numFmt numFmtId="166" formatCode="0.0"/>
    <numFmt numFmtId="167" formatCode="_-* #,##0.0_р_._-;\-* #,##0.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u/>
      <sz val="12"/>
      <name val="Calibri"/>
      <family val="2"/>
      <charset val="204"/>
    </font>
    <font>
      <sz val="7"/>
      <name val="Calibri"/>
      <family val="2"/>
      <charset val="204"/>
    </font>
    <font>
      <sz val="10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3" fillId="2" borderId="1" xfId="0" applyFont="1" applyFill="1" applyBorder="1" applyAlignment="1"/>
    <xf numFmtId="0" fontId="1" fillId="0" borderId="0" xfId="0" applyFont="1" applyAlignment="1">
      <alignment wrapText="1"/>
    </xf>
    <xf numFmtId="49" fontId="4" fillId="2" borderId="0" xfId="0" applyNumberFormat="1" applyFont="1" applyFill="1"/>
    <xf numFmtId="49" fontId="1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6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2" fillId="0" borderId="0" xfId="0" applyNumberFormat="1" applyFont="1"/>
    <xf numFmtId="0" fontId="1" fillId="0" borderId="1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3" fillId="0" borderId="2" xfId="0" applyFont="1" applyBorder="1" applyAlignment="1">
      <alignment wrapText="1"/>
    </xf>
    <xf numFmtId="0" fontId="7" fillId="2" borderId="0" xfId="0" applyFont="1" applyFill="1"/>
    <xf numFmtId="0" fontId="7" fillId="0" borderId="0" xfId="0" applyFont="1"/>
    <xf numFmtId="166" fontId="7" fillId="0" borderId="0" xfId="0" applyNumberFormat="1" applyFont="1"/>
    <xf numFmtId="0" fontId="8" fillId="0" borderId="0" xfId="0" applyFont="1"/>
    <xf numFmtId="164" fontId="4" fillId="0" borderId="0" xfId="0" applyNumberFormat="1" applyFont="1"/>
    <xf numFmtId="164" fontId="2" fillId="0" borderId="0" xfId="0" applyNumberFormat="1" applyFont="1"/>
    <xf numFmtId="0" fontId="2" fillId="2" borderId="0" xfId="0" applyFont="1" applyFill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/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1" fontId="7" fillId="0" borderId="0" xfId="0" applyNumberFormat="1" applyFont="1"/>
    <xf numFmtId="166" fontId="8" fillId="0" borderId="0" xfId="0" applyNumberFormat="1" applyFont="1"/>
    <xf numFmtId="0" fontId="1" fillId="2" borderId="1" xfId="0" applyFont="1" applyFill="1" applyBorder="1"/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6" fontId="1" fillId="0" borderId="0" xfId="0" applyNumberFormat="1" applyFont="1" applyBorder="1"/>
    <xf numFmtId="0" fontId="9" fillId="0" borderId="0" xfId="0" applyFont="1"/>
    <xf numFmtId="0" fontId="10" fillId="0" borderId="0" xfId="0" applyFont="1"/>
    <xf numFmtId="167" fontId="10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0" fontId="9" fillId="0" borderId="1" xfId="0" applyFont="1" applyBorder="1"/>
    <xf numFmtId="0" fontId="9" fillId="3" borderId="1" xfId="0" applyFont="1" applyFill="1" applyBorder="1"/>
    <xf numFmtId="0" fontId="9" fillId="2" borderId="1" xfId="0" applyFont="1" applyFill="1" applyBorder="1"/>
    <xf numFmtId="166" fontId="9" fillId="4" borderId="1" xfId="0" applyNumberFormat="1" applyFont="1" applyFill="1" applyBorder="1"/>
    <xf numFmtId="0" fontId="9" fillId="4" borderId="1" xfId="0" applyFont="1" applyFill="1" applyBorder="1"/>
    <xf numFmtId="164" fontId="1" fillId="0" borderId="1" xfId="0" applyNumberFormat="1" applyFont="1" applyBorder="1" applyAlignment="1">
      <alignment horizontal="center" wrapText="1" shrinkToFit="1"/>
    </xf>
    <xf numFmtId="165" fontId="2" fillId="0" borderId="1" xfId="0" applyNumberFormat="1" applyFont="1" applyBorder="1" applyAlignment="1">
      <alignment horizontal="center" wrapText="1" shrinkToFit="1"/>
    </xf>
    <xf numFmtId="165" fontId="1" fillId="0" borderId="1" xfId="0" applyNumberFormat="1" applyFont="1" applyBorder="1" applyAlignment="1">
      <alignment horizontal="center" wrapText="1" shrinkToFit="1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/>
    <xf numFmtId="166" fontId="1" fillId="4" borderId="1" xfId="0" applyNumberFormat="1" applyFont="1" applyFill="1" applyBorder="1"/>
    <xf numFmtId="49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center" wrapText="1"/>
    </xf>
    <xf numFmtId="0" fontId="9" fillId="6" borderId="1" xfId="0" applyFont="1" applyFill="1" applyBorder="1"/>
    <xf numFmtId="164" fontId="1" fillId="0" borderId="0" xfId="0" applyNumberFormat="1" applyFont="1"/>
    <xf numFmtId="0" fontId="1" fillId="6" borderId="1" xfId="0" applyFont="1" applyFill="1" applyBorder="1"/>
    <xf numFmtId="166" fontId="1" fillId="2" borderId="1" xfId="0" applyNumberFormat="1" applyFont="1" applyFill="1" applyBorder="1"/>
    <xf numFmtId="167" fontId="2" fillId="2" borderId="0" xfId="0" applyNumberFormat="1" applyFont="1" applyFill="1"/>
    <xf numFmtId="167" fontId="2" fillId="0" borderId="0" xfId="0" applyNumberFormat="1" applyFont="1"/>
    <xf numFmtId="166" fontId="1" fillId="5" borderId="1" xfId="0" applyNumberFormat="1" applyFont="1" applyFill="1" applyBorder="1"/>
    <xf numFmtId="166" fontId="1" fillId="3" borderId="1" xfId="0" applyNumberFormat="1" applyFont="1" applyFill="1" applyBorder="1"/>
    <xf numFmtId="0" fontId="1" fillId="5" borderId="1" xfId="0" applyFont="1" applyFill="1" applyBorder="1"/>
    <xf numFmtId="1" fontId="1" fillId="2" borderId="1" xfId="0" applyNumberFormat="1" applyFont="1" applyFill="1" applyBorder="1"/>
    <xf numFmtId="166" fontId="2" fillId="2" borderId="0" xfId="0" applyNumberFormat="1" applyFont="1" applyFill="1"/>
    <xf numFmtId="166" fontId="1" fillId="0" borderId="0" xfId="0" applyNumberFormat="1" applyFont="1"/>
    <xf numFmtId="2" fontId="1" fillId="2" borderId="1" xfId="0" applyNumberFormat="1" applyFont="1" applyFill="1" applyBorder="1"/>
    <xf numFmtId="2" fontId="1" fillId="5" borderId="1" xfId="0" applyNumberFormat="1" applyFont="1" applyFill="1" applyBorder="1"/>
    <xf numFmtId="166" fontId="2" fillId="0" borderId="0" xfId="0" applyNumberFormat="1" applyFont="1"/>
    <xf numFmtId="164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164" fontId="1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tabSelected="1" view="pageBreakPreview" zoomScale="80" zoomScaleNormal="75" zoomScaleSheetLayoutView="80" workbookViewId="0">
      <pane xSplit="2" ySplit="9" topLeftCell="C80" activePane="bottomRight" state="frozen"/>
      <selection pane="topRight" activeCell="D1" sqref="D1"/>
      <selection pane="bottomLeft" activeCell="A10" sqref="A10"/>
      <selection pane="bottomRight" activeCell="T10" sqref="T10:T86"/>
    </sheetView>
  </sheetViews>
  <sheetFormatPr defaultRowHeight="12.75"/>
  <cols>
    <col min="1" max="1" width="6.5703125" style="18" customWidth="1"/>
    <col min="2" max="2" width="52.5703125" style="1" customWidth="1"/>
    <col min="3" max="3" width="10.7109375" style="1" customWidth="1"/>
    <col min="4" max="4" width="9.28515625" style="1" bestFit="1" customWidth="1"/>
    <col min="5" max="5" width="10.85546875" style="1" customWidth="1"/>
    <col min="6" max="7" width="9.28515625" style="1" bestFit="1" customWidth="1"/>
    <col min="8" max="8" width="9.140625" style="46"/>
    <col min="9" max="9" width="10.42578125" style="46" customWidth="1"/>
    <col min="10" max="10" width="9.28515625" style="46" bestFit="1" customWidth="1"/>
    <col min="11" max="11" width="9.140625" style="46"/>
    <col min="12" max="12" width="9" style="1" customWidth="1"/>
    <col min="13" max="13" width="11.5703125" style="1" customWidth="1"/>
    <col min="14" max="16" width="9" style="1" customWidth="1"/>
    <col min="17" max="17" width="11.28515625" style="1" customWidth="1"/>
    <col min="18" max="18" width="13.42578125" style="1" customWidth="1"/>
    <col min="19" max="19" width="9" style="1" customWidth="1"/>
    <col min="20" max="20" width="16.7109375" style="46" customWidth="1"/>
    <col min="21" max="21" width="9" style="1" customWidth="1"/>
    <col min="22" max="24" width="9" style="28" customWidth="1"/>
    <col min="25" max="25" width="7.7109375" style="28" customWidth="1"/>
    <col min="26" max="16384" width="9.140625" style="28"/>
  </cols>
  <sheetData>
    <row r="1" spans="1:25" s="1" customFormat="1" ht="15.75">
      <c r="A1" s="17" t="s">
        <v>71</v>
      </c>
      <c r="B1" s="36"/>
      <c r="C1" s="16"/>
      <c r="D1" s="67"/>
      <c r="E1" s="67"/>
      <c r="F1" s="67"/>
      <c r="G1" s="67"/>
      <c r="H1" s="49"/>
      <c r="I1" s="49"/>
      <c r="J1" s="49"/>
      <c r="K1" s="49"/>
      <c r="L1" s="67"/>
      <c r="M1" s="67"/>
      <c r="N1" s="67"/>
      <c r="O1" s="67"/>
      <c r="P1" s="67"/>
      <c r="Q1" s="67"/>
      <c r="R1" s="67"/>
      <c r="S1" s="67"/>
      <c r="T1" s="46"/>
    </row>
    <row r="2" spans="1:25" s="1" customFormat="1" ht="20.25" customHeight="1">
      <c r="A2" s="18"/>
      <c r="C2" s="83" t="s">
        <v>143</v>
      </c>
      <c r="D2" s="83"/>
      <c r="E2" s="83"/>
      <c r="F2" s="83"/>
      <c r="G2" s="83"/>
      <c r="H2" s="83"/>
      <c r="I2" s="83"/>
      <c r="J2" s="83"/>
      <c r="K2" s="83"/>
      <c r="L2" s="67"/>
      <c r="M2" s="67"/>
      <c r="N2" s="67"/>
      <c r="O2" s="67"/>
      <c r="P2" s="67"/>
      <c r="Q2" s="67"/>
      <c r="R2" s="67"/>
      <c r="S2" s="67"/>
      <c r="T2" s="46"/>
    </row>
    <row r="3" spans="1:25" s="32" customFormat="1" ht="15.75">
      <c r="A3" s="31" t="s">
        <v>72</v>
      </c>
      <c r="H3" s="50"/>
      <c r="I3" s="50"/>
      <c r="J3" s="50"/>
      <c r="K3" s="50"/>
      <c r="T3" s="50"/>
    </row>
    <row r="4" spans="1:25" s="32" customFormat="1" ht="15.75">
      <c r="A4" s="31" t="s">
        <v>73</v>
      </c>
      <c r="H4" s="50"/>
      <c r="I4" s="50"/>
      <c r="J4" s="50"/>
      <c r="K4" s="50"/>
      <c r="T4" s="50"/>
    </row>
    <row r="5" spans="1:25" s="32" customFormat="1" ht="15.75">
      <c r="A5" s="31" t="s">
        <v>74</v>
      </c>
      <c r="H5" s="50"/>
      <c r="I5" s="50"/>
      <c r="J5" s="50"/>
      <c r="K5" s="50"/>
      <c r="T5" s="50"/>
    </row>
    <row r="6" spans="1:25" s="1" customFormat="1" ht="25.5" customHeight="1">
      <c r="A6" s="84" t="s">
        <v>0</v>
      </c>
      <c r="B6" s="85" t="s">
        <v>1</v>
      </c>
      <c r="C6" s="85" t="s">
        <v>56</v>
      </c>
      <c r="D6" s="81" t="s">
        <v>57</v>
      </c>
      <c r="E6" s="81"/>
      <c r="F6" s="81"/>
      <c r="G6" s="81"/>
      <c r="H6" s="86" t="s">
        <v>58</v>
      </c>
      <c r="I6" s="86"/>
      <c r="J6" s="86"/>
      <c r="K6" s="86"/>
      <c r="L6" s="81" t="s">
        <v>59</v>
      </c>
      <c r="M6" s="81"/>
      <c r="N6" s="81"/>
      <c r="O6" s="81"/>
      <c r="P6" s="81" t="s">
        <v>60</v>
      </c>
      <c r="Q6" s="81"/>
      <c r="R6" s="81"/>
      <c r="S6" s="81"/>
      <c r="T6" s="82" t="s">
        <v>61</v>
      </c>
      <c r="U6" s="42"/>
    </row>
    <row r="7" spans="1:25" s="1" customFormat="1" ht="93" customHeight="1">
      <c r="A7" s="84"/>
      <c r="B7" s="85"/>
      <c r="C7" s="85"/>
      <c r="D7" s="56" t="s">
        <v>2</v>
      </c>
      <c r="E7" s="56" t="s">
        <v>3</v>
      </c>
      <c r="F7" s="56" t="s">
        <v>4</v>
      </c>
      <c r="G7" s="56" t="s">
        <v>53</v>
      </c>
      <c r="H7" s="56" t="s">
        <v>2</v>
      </c>
      <c r="I7" s="56" t="s">
        <v>3</v>
      </c>
      <c r="J7" s="56" t="s">
        <v>4</v>
      </c>
      <c r="K7" s="56" t="s">
        <v>53</v>
      </c>
      <c r="L7" s="56" t="s">
        <v>2</v>
      </c>
      <c r="M7" s="56" t="s">
        <v>3</v>
      </c>
      <c r="N7" s="56" t="s">
        <v>4</v>
      </c>
      <c r="O7" s="56" t="s">
        <v>53</v>
      </c>
      <c r="P7" s="56" t="s">
        <v>2</v>
      </c>
      <c r="Q7" s="56" t="s">
        <v>3</v>
      </c>
      <c r="R7" s="56" t="s">
        <v>4</v>
      </c>
      <c r="S7" s="56" t="s">
        <v>53</v>
      </c>
      <c r="T7" s="82"/>
      <c r="U7" s="42"/>
    </row>
    <row r="8" spans="1:25" s="4" customFormat="1" ht="15">
      <c r="A8" s="2">
        <v>1</v>
      </c>
      <c r="B8" s="3">
        <v>2</v>
      </c>
      <c r="C8" s="3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8">
        <v>12</v>
      </c>
      <c r="M8" s="58">
        <v>13</v>
      </c>
      <c r="N8" s="58">
        <v>14</v>
      </c>
      <c r="O8" s="58">
        <v>15</v>
      </c>
      <c r="P8" s="59">
        <v>16</v>
      </c>
      <c r="Q8" s="59">
        <v>17</v>
      </c>
      <c r="R8" s="59">
        <v>18</v>
      </c>
      <c r="S8" s="59">
        <v>19</v>
      </c>
      <c r="T8" s="60">
        <v>20</v>
      </c>
      <c r="U8" s="43"/>
    </row>
    <row r="9" spans="1:25" s="1" customFormat="1" ht="21" customHeight="1">
      <c r="A9" s="5"/>
      <c r="B9" s="15" t="s">
        <v>9</v>
      </c>
      <c r="C9" s="6"/>
      <c r="D9" s="6"/>
      <c r="E9" s="6"/>
      <c r="F9" s="6"/>
      <c r="G9" s="6"/>
      <c r="H9" s="51"/>
      <c r="I9" s="51"/>
      <c r="J9" s="51"/>
      <c r="K9" s="51"/>
      <c r="L9" s="6"/>
      <c r="M9" s="6"/>
      <c r="N9" s="6"/>
      <c r="O9" s="6"/>
      <c r="P9" s="6"/>
      <c r="Q9" s="6"/>
      <c r="R9" s="6"/>
      <c r="S9" s="6"/>
      <c r="T9" s="51"/>
      <c r="U9" s="44"/>
    </row>
    <row r="10" spans="1:25" ht="101.45" customHeight="1">
      <c r="A10" s="7" t="s">
        <v>5</v>
      </c>
      <c r="B10" s="35" t="s">
        <v>84</v>
      </c>
      <c r="C10" s="19" t="s">
        <v>62</v>
      </c>
      <c r="D10" s="6"/>
      <c r="E10" s="61">
        <v>452030</v>
      </c>
      <c r="F10" s="6">
        <v>160609.29999999999</v>
      </c>
      <c r="G10" s="6">
        <v>0.7</v>
      </c>
      <c r="H10" s="6"/>
      <c r="I10" s="61">
        <v>452030</v>
      </c>
      <c r="J10" s="6">
        <v>160609.29999999999</v>
      </c>
      <c r="K10" s="6">
        <v>0.7</v>
      </c>
      <c r="L10" s="6"/>
      <c r="M10" s="69">
        <v>452030</v>
      </c>
      <c r="N10" s="69">
        <f>159980+0.1</f>
        <v>159980.1</v>
      </c>
      <c r="O10" s="69">
        <v>0.7</v>
      </c>
      <c r="P10" s="69"/>
      <c r="Q10" s="72">
        <v>452030</v>
      </c>
      <c r="R10" s="69">
        <f>146301.4</f>
        <v>146301.4</v>
      </c>
      <c r="S10" s="61">
        <f>O10</f>
        <v>0.7</v>
      </c>
      <c r="T10" s="51" t="s">
        <v>142</v>
      </c>
      <c r="U10" s="44" t="e">
        <f>L10/D10*100</f>
        <v>#DIV/0!</v>
      </c>
      <c r="V10" s="45">
        <f>M10/E10*100</f>
        <v>100</v>
      </c>
      <c r="W10" s="45">
        <f>N10/F10*100</f>
        <v>99.608241863951847</v>
      </c>
      <c r="X10" s="45">
        <f>O10/G10*100</f>
        <v>100</v>
      </c>
      <c r="Y10" s="44"/>
    </row>
    <row r="11" spans="1:25" ht="27.2" customHeight="1">
      <c r="A11" s="13" t="s">
        <v>10</v>
      </c>
      <c r="B11" s="11" t="s">
        <v>75</v>
      </c>
      <c r="C11" s="12"/>
      <c r="D11" s="12">
        <f t="shared" ref="D11:S11" si="0">SUM(D12:D18)</f>
        <v>0</v>
      </c>
      <c r="E11" s="12">
        <f t="shared" si="0"/>
        <v>0</v>
      </c>
      <c r="F11" s="12">
        <f t="shared" si="0"/>
        <v>82233.2</v>
      </c>
      <c r="G11" s="12">
        <f t="shared" si="0"/>
        <v>4</v>
      </c>
      <c r="H11" s="12">
        <f t="shared" si="0"/>
        <v>0</v>
      </c>
      <c r="I11" s="12">
        <f t="shared" si="0"/>
        <v>0</v>
      </c>
      <c r="J11" s="12">
        <f t="shared" si="0"/>
        <v>82233.2</v>
      </c>
      <c r="K11" s="12">
        <f t="shared" si="0"/>
        <v>4</v>
      </c>
      <c r="L11" s="12">
        <f t="shared" si="0"/>
        <v>0</v>
      </c>
      <c r="M11" s="12">
        <f t="shared" si="0"/>
        <v>0</v>
      </c>
      <c r="N11" s="73">
        <f t="shared" si="0"/>
        <v>82224.600000000006</v>
      </c>
      <c r="O11" s="12">
        <f t="shared" si="0"/>
        <v>4</v>
      </c>
      <c r="P11" s="12">
        <f t="shared" si="0"/>
        <v>0</v>
      </c>
      <c r="Q11" s="12">
        <f t="shared" si="0"/>
        <v>0</v>
      </c>
      <c r="R11" s="12">
        <f t="shared" si="0"/>
        <v>77463</v>
      </c>
      <c r="S11" s="12">
        <f t="shared" si="0"/>
        <v>4</v>
      </c>
      <c r="T11" s="52"/>
      <c r="U11" s="44" t="e">
        <f t="shared" ref="U11:X70" si="1">L11/D11*100</f>
        <v>#DIV/0!</v>
      </c>
      <c r="V11" s="45" t="e">
        <f t="shared" si="1"/>
        <v>#DIV/0!</v>
      </c>
      <c r="W11" s="45">
        <f t="shared" si="1"/>
        <v>99.989541936833305</v>
      </c>
      <c r="X11" s="45">
        <f t="shared" si="1"/>
        <v>100</v>
      </c>
      <c r="Y11" s="29"/>
    </row>
    <row r="12" spans="1:25" ht="33.950000000000003" customHeight="1">
      <c r="A12" s="8" t="s">
        <v>88</v>
      </c>
      <c r="B12" s="9" t="s">
        <v>6</v>
      </c>
      <c r="C12" s="19" t="s">
        <v>62</v>
      </c>
      <c r="D12" s="6"/>
      <c r="E12" s="6"/>
      <c r="F12" s="6">
        <v>9921.1</v>
      </c>
      <c r="G12" s="6"/>
      <c r="H12" s="6"/>
      <c r="I12" s="6"/>
      <c r="J12" s="6">
        <v>9921.1</v>
      </c>
      <c r="K12" s="6"/>
      <c r="L12" s="6"/>
      <c r="M12" s="41"/>
      <c r="N12" s="69">
        <v>9921.1</v>
      </c>
      <c r="O12" s="41"/>
      <c r="P12" s="41"/>
      <c r="Q12" s="41"/>
      <c r="R12" s="69">
        <f>9921.1</f>
        <v>9921.1</v>
      </c>
      <c r="S12" s="6"/>
      <c r="T12" s="51" t="s">
        <v>142</v>
      </c>
      <c r="U12" s="44" t="e">
        <f t="shared" si="1"/>
        <v>#DIV/0!</v>
      </c>
      <c r="V12" s="45" t="e">
        <f t="shared" si="1"/>
        <v>#DIV/0!</v>
      </c>
      <c r="W12" s="45">
        <f t="shared" si="1"/>
        <v>100</v>
      </c>
      <c r="X12" s="45" t="e">
        <f t="shared" si="1"/>
        <v>#DIV/0!</v>
      </c>
      <c r="Y12" s="29"/>
    </row>
    <row r="13" spans="1:25" ht="33.950000000000003" customHeight="1">
      <c r="A13" s="8" t="s">
        <v>89</v>
      </c>
      <c r="B13" s="9" t="s">
        <v>7</v>
      </c>
      <c r="C13" s="19" t="s">
        <v>62</v>
      </c>
      <c r="D13" s="6"/>
      <c r="E13" s="6"/>
      <c r="F13" s="6">
        <v>9032.2000000000007</v>
      </c>
      <c r="G13" s="6"/>
      <c r="H13" s="6"/>
      <c r="I13" s="6"/>
      <c r="J13" s="6">
        <v>9032.2000000000007</v>
      </c>
      <c r="K13" s="6"/>
      <c r="L13" s="6"/>
      <c r="M13" s="41"/>
      <c r="N13" s="69">
        <v>9023.7000000000007</v>
      </c>
      <c r="O13" s="41"/>
      <c r="P13" s="41"/>
      <c r="Q13" s="41"/>
      <c r="R13" s="41">
        <v>8475.9</v>
      </c>
      <c r="S13" s="6"/>
      <c r="T13" s="51" t="s">
        <v>142</v>
      </c>
      <c r="U13" s="44" t="e">
        <f t="shared" si="1"/>
        <v>#DIV/0!</v>
      </c>
      <c r="V13" s="45" t="e">
        <f t="shared" si="1"/>
        <v>#DIV/0!</v>
      </c>
      <c r="W13" s="45">
        <f t="shared" si="1"/>
        <v>99.905892252164477</v>
      </c>
      <c r="X13" s="45" t="e">
        <f t="shared" si="1"/>
        <v>#DIV/0!</v>
      </c>
      <c r="Y13" s="29"/>
    </row>
    <row r="14" spans="1:25" ht="36.75" customHeight="1">
      <c r="A14" s="8" t="s">
        <v>90</v>
      </c>
      <c r="B14" s="9" t="s">
        <v>8</v>
      </c>
      <c r="C14" s="19" t="s">
        <v>62</v>
      </c>
      <c r="D14" s="6"/>
      <c r="E14" s="6"/>
      <c r="F14" s="6">
        <v>61.3</v>
      </c>
      <c r="G14" s="6"/>
      <c r="H14" s="6"/>
      <c r="I14" s="6"/>
      <c r="J14" s="6">
        <v>61.3</v>
      </c>
      <c r="K14" s="6"/>
      <c r="L14" s="6"/>
      <c r="M14" s="41"/>
      <c r="N14" s="41">
        <v>61.2</v>
      </c>
      <c r="O14" s="41"/>
      <c r="P14" s="41"/>
      <c r="Q14" s="41"/>
      <c r="R14" s="41">
        <v>60.2</v>
      </c>
      <c r="S14" s="6"/>
      <c r="T14" s="51" t="s">
        <v>142</v>
      </c>
      <c r="U14" s="44" t="e">
        <f t="shared" si="1"/>
        <v>#DIV/0!</v>
      </c>
      <c r="V14" s="45" t="e">
        <f t="shared" si="1"/>
        <v>#DIV/0!</v>
      </c>
      <c r="W14" s="45">
        <f t="shared" si="1"/>
        <v>99.836867862969015</v>
      </c>
      <c r="X14" s="45" t="e">
        <f t="shared" si="1"/>
        <v>#DIV/0!</v>
      </c>
      <c r="Y14" s="29"/>
    </row>
    <row r="15" spans="1:25" ht="51" customHeight="1">
      <c r="A15" s="8" t="s">
        <v>91</v>
      </c>
      <c r="B15" s="9" t="s">
        <v>135</v>
      </c>
      <c r="C15" s="19" t="s">
        <v>62</v>
      </c>
      <c r="D15" s="6"/>
      <c r="E15" s="6"/>
      <c r="F15" s="6">
        <v>1075</v>
      </c>
      <c r="G15" s="6"/>
      <c r="H15" s="6"/>
      <c r="I15" s="6"/>
      <c r="J15" s="6">
        <v>1075</v>
      </c>
      <c r="K15" s="6"/>
      <c r="L15" s="6"/>
      <c r="M15" s="41"/>
      <c r="N15" s="41">
        <v>1075</v>
      </c>
      <c r="O15" s="41"/>
      <c r="P15" s="41"/>
      <c r="Q15" s="41"/>
      <c r="R15" s="41">
        <v>1075</v>
      </c>
      <c r="S15" s="6"/>
      <c r="T15" s="51" t="s">
        <v>142</v>
      </c>
      <c r="U15" s="44" t="e">
        <f t="shared" si="1"/>
        <v>#DIV/0!</v>
      </c>
      <c r="V15" s="45" t="e">
        <f t="shared" si="1"/>
        <v>#DIV/0!</v>
      </c>
      <c r="W15" s="45">
        <f t="shared" si="1"/>
        <v>100</v>
      </c>
      <c r="X15" s="45" t="e">
        <f t="shared" si="1"/>
        <v>#DIV/0!</v>
      </c>
      <c r="Y15" s="29"/>
    </row>
    <row r="16" spans="1:25" ht="51" customHeight="1">
      <c r="A16" s="8" t="s">
        <v>92</v>
      </c>
      <c r="B16" s="9" t="s">
        <v>85</v>
      </c>
      <c r="C16" s="19" t="s">
        <v>62</v>
      </c>
      <c r="D16" s="6"/>
      <c r="E16" s="6"/>
      <c r="F16" s="6">
        <v>0</v>
      </c>
      <c r="G16" s="6">
        <v>4</v>
      </c>
      <c r="H16" s="6"/>
      <c r="I16" s="6"/>
      <c r="J16" s="6">
        <v>0</v>
      </c>
      <c r="K16" s="6">
        <v>4</v>
      </c>
      <c r="L16" s="6"/>
      <c r="M16" s="41"/>
      <c r="N16" s="41">
        <v>0</v>
      </c>
      <c r="O16" s="41">
        <v>4</v>
      </c>
      <c r="P16" s="41"/>
      <c r="Q16" s="41"/>
      <c r="R16" s="41">
        <f>N16</f>
        <v>0</v>
      </c>
      <c r="S16" s="6">
        <f>O16</f>
        <v>4</v>
      </c>
      <c r="T16" s="51" t="s">
        <v>142</v>
      </c>
      <c r="U16" s="44" t="e">
        <f t="shared" si="1"/>
        <v>#DIV/0!</v>
      </c>
      <c r="V16" s="45" t="e">
        <f t="shared" si="1"/>
        <v>#DIV/0!</v>
      </c>
      <c r="W16" s="45" t="e">
        <f t="shared" si="1"/>
        <v>#DIV/0!</v>
      </c>
      <c r="X16" s="45">
        <f t="shared" si="1"/>
        <v>100</v>
      </c>
      <c r="Y16" s="29"/>
    </row>
    <row r="17" spans="1:25" ht="51" customHeight="1">
      <c r="A17" s="8" t="s">
        <v>93</v>
      </c>
      <c r="B17" s="9" t="s">
        <v>118</v>
      </c>
      <c r="C17" s="19" t="s">
        <v>62</v>
      </c>
      <c r="D17" s="6"/>
      <c r="E17" s="6"/>
      <c r="F17" s="6">
        <v>35664.1</v>
      </c>
      <c r="G17" s="6"/>
      <c r="H17" s="6"/>
      <c r="I17" s="6"/>
      <c r="J17" s="6">
        <v>35664.1</v>
      </c>
      <c r="K17" s="6"/>
      <c r="L17" s="6"/>
      <c r="M17" s="41"/>
      <c r="N17" s="41">
        <v>35664.1</v>
      </c>
      <c r="O17" s="41"/>
      <c r="P17" s="41"/>
      <c r="Q17" s="41"/>
      <c r="R17" s="41">
        <v>31451.3</v>
      </c>
      <c r="S17" s="6"/>
      <c r="T17" s="51" t="s">
        <v>142</v>
      </c>
      <c r="U17" s="44" t="e">
        <f t="shared" si="1"/>
        <v>#DIV/0!</v>
      </c>
      <c r="V17" s="45" t="e">
        <f t="shared" si="1"/>
        <v>#DIV/0!</v>
      </c>
      <c r="W17" s="45">
        <f t="shared" si="1"/>
        <v>100</v>
      </c>
      <c r="X17" s="45" t="e">
        <f t="shared" si="1"/>
        <v>#DIV/0!</v>
      </c>
      <c r="Y17" s="29"/>
    </row>
    <row r="18" spans="1:25" ht="66" customHeight="1">
      <c r="A18" s="8" t="s">
        <v>122</v>
      </c>
      <c r="B18" s="9" t="s">
        <v>121</v>
      </c>
      <c r="C18" s="19" t="s">
        <v>62</v>
      </c>
      <c r="D18" s="6"/>
      <c r="E18" s="6"/>
      <c r="F18" s="6">
        <v>26479.5</v>
      </c>
      <c r="G18" s="6"/>
      <c r="H18" s="6"/>
      <c r="I18" s="6"/>
      <c r="J18" s="6">
        <v>26479.5</v>
      </c>
      <c r="K18" s="6"/>
      <c r="L18" s="6"/>
      <c r="M18" s="41"/>
      <c r="N18" s="69">
        <v>26479.5</v>
      </c>
      <c r="O18" s="41"/>
      <c r="P18" s="41"/>
      <c r="Q18" s="41"/>
      <c r="R18" s="41">
        <v>26479.5</v>
      </c>
      <c r="S18" s="6"/>
      <c r="T18" s="51" t="s">
        <v>142</v>
      </c>
      <c r="U18" s="44" t="e">
        <f t="shared" si="1"/>
        <v>#DIV/0!</v>
      </c>
      <c r="V18" s="45" t="e">
        <f t="shared" si="1"/>
        <v>#DIV/0!</v>
      </c>
      <c r="W18" s="45">
        <f t="shared" si="1"/>
        <v>100</v>
      </c>
      <c r="X18" s="45" t="e">
        <f t="shared" si="1"/>
        <v>#DIV/0!</v>
      </c>
      <c r="Y18" s="29"/>
    </row>
    <row r="19" spans="1:25" ht="69" customHeight="1">
      <c r="A19" s="8" t="s">
        <v>38</v>
      </c>
      <c r="B19" s="10" t="s">
        <v>37</v>
      </c>
      <c r="C19" s="19" t="s">
        <v>62</v>
      </c>
      <c r="D19" s="6"/>
      <c r="E19" s="6">
        <v>7340</v>
      </c>
      <c r="F19" s="6"/>
      <c r="G19" s="6"/>
      <c r="H19" s="6"/>
      <c r="I19" s="6">
        <v>7340</v>
      </c>
      <c r="J19" s="6"/>
      <c r="K19" s="6"/>
      <c r="L19" s="6"/>
      <c r="M19" s="72">
        <v>7165.2</v>
      </c>
      <c r="N19" s="74"/>
      <c r="O19" s="74"/>
      <c r="P19" s="74"/>
      <c r="Q19" s="72">
        <f>M19</f>
        <v>7165.2</v>
      </c>
      <c r="R19" s="41"/>
      <c r="S19" s="6"/>
      <c r="T19" s="51" t="s">
        <v>142</v>
      </c>
      <c r="U19" s="44" t="e">
        <f t="shared" si="1"/>
        <v>#DIV/0!</v>
      </c>
      <c r="V19" s="45">
        <f t="shared" si="1"/>
        <v>97.618528610354218</v>
      </c>
      <c r="W19" s="45" t="e">
        <f t="shared" si="1"/>
        <v>#DIV/0!</v>
      </c>
      <c r="X19" s="45" t="e">
        <f t="shared" si="1"/>
        <v>#DIV/0!</v>
      </c>
      <c r="Y19" s="29"/>
    </row>
    <row r="20" spans="1:25" ht="120" customHeight="1">
      <c r="A20" s="8" t="s">
        <v>39</v>
      </c>
      <c r="B20" s="35" t="s">
        <v>46</v>
      </c>
      <c r="C20" s="19" t="s">
        <v>62</v>
      </c>
      <c r="D20" s="6"/>
      <c r="E20" s="6">
        <v>3569.6</v>
      </c>
      <c r="F20" s="6"/>
      <c r="G20" s="6"/>
      <c r="H20" s="6"/>
      <c r="I20" s="6">
        <v>3569.6</v>
      </c>
      <c r="J20" s="6"/>
      <c r="K20" s="6"/>
      <c r="L20" s="6"/>
      <c r="M20" s="69">
        <v>3527.8</v>
      </c>
      <c r="N20" s="41"/>
      <c r="O20" s="41"/>
      <c r="P20" s="41"/>
      <c r="Q20" s="41">
        <v>3465.6</v>
      </c>
      <c r="R20" s="41"/>
      <c r="S20" s="6"/>
      <c r="T20" s="51" t="s">
        <v>142</v>
      </c>
      <c r="U20" s="44" t="e">
        <f t="shared" si="1"/>
        <v>#DIV/0!</v>
      </c>
      <c r="V20" s="45">
        <f t="shared" si="1"/>
        <v>98.829000448229493</v>
      </c>
      <c r="W20" s="45" t="e">
        <f t="shared" si="1"/>
        <v>#DIV/0!</v>
      </c>
      <c r="X20" s="45" t="e">
        <f t="shared" si="1"/>
        <v>#DIV/0!</v>
      </c>
      <c r="Y20" s="29"/>
    </row>
    <row r="21" spans="1:25" ht="63.2" customHeight="1">
      <c r="A21" s="13" t="s">
        <v>52</v>
      </c>
      <c r="B21" s="11" t="s">
        <v>128</v>
      </c>
      <c r="C21" s="21"/>
      <c r="D21" s="12">
        <f>D22+D23</f>
        <v>1860.5</v>
      </c>
      <c r="E21" s="12">
        <f t="shared" ref="E21:S21" si="2">E22+E23</f>
        <v>77.599999999999994</v>
      </c>
      <c r="F21" s="12">
        <f t="shared" si="2"/>
        <v>102.1</v>
      </c>
      <c r="G21" s="12">
        <f t="shared" si="2"/>
        <v>293.2</v>
      </c>
      <c r="H21" s="12">
        <f>H22+H23</f>
        <v>1860.5</v>
      </c>
      <c r="I21" s="12">
        <f t="shared" ref="I21:K21" si="3">I22+I23</f>
        <v>77.599999999999994</v>
      </c>
      <c r="J21" s="12">
        <f t="shared" si="3"/>
        <v>102.1</v>
      </c>
      <c r="K21" s="12">
        <f t="shared" si="3"/>
        <v>293.2</v>
      </c>
      <c r="L21" s="12">
        <f t="shared" si="2"/>
        <v>1860.4</v>
      </c>
      <c r="M21" s="12">
        <f t="shared" si="2"/>
        <v>77.5</v>
      </c>
      <c r="N21" s="12">
        <f t="shared" si="2"/>
        <v>102.1</v>
      </c>
      <c r="O21" s="12">
        <f t="shared" si="2"/>
        <v>293.2</v>
      </c>
      <c r="P21" s="12">
        <f t="shared" si="2"/>
        <v>1860.4</v>
      </c>
      <c r="Q21" s="12">
        <f t="shared" si="2"/>
        <v>77.5</v>
      </c>
      <c r="R21" s="12">
        <f t="shared" si="2"/>
        <v>102.1</v>
      </c>
      <c r="S21" s="12">
        <f t="shared" si="2"/>
        <v>293.2</v>
      </c>
      <c r="T21" s="52"/>
      <c r="U21" s="44">
        <f t="shared" si="1"/>
        <v>99.994625100779359</v>
      </c>
      <c r="V21" s="45">
        <f t="shared" si="1"/>
        <v>99.87113402061857</v>
      </c>
      <c r="W21" s="45">
        <f t="shared" si="1"/>
        <v>100</v>
      </c>
      <c r="X21" s="45">
        <f t="shared" si="1"/>
        <v>100</v>
      </c>
      <c r="Y21" s="29"/>
    </row>
    <row r="22" spans="1:25" ht="225.75">
      <c r="A22" s="34" t="s">
        <v>94</v>
      </c>
      <c r="B22" s="35" t="s">
        <v>129</v>
      </c>
      <c r="C22" s="19" t="s">
        <v>62</v>
      </c>
      <c r="D22" s="6">
        <v>1860.5</v>
      </c>
      <c r="E22" s="61">
        <v>77.599999999999994</v>
      </c>
      <c r="F22" s="6">
        <v>102.1</v>
      </c>
      <c r="G22" s="6"/>
      <c r="H22" s="6">
        <v>1860.5</v>
      </c>
      <c r="I22" s="61">
        <v>77.599999999999994</v>
      </c>
      <c r="J22" s="6">
        <v>102.1</v>
      </c>
      <c r="K22" s="6"/>
      <c r="L22" s="6">
        <v>1860.4</v>
      </c>
      <c r="M22" s="41">
        <v>77.5</v>
      </c>
      <c r="N22" s="41">
        <v>102.1</v>
      </c>
      <c r="O22" s="41"/>
      <c r="P22" s="6">
        <v>1860.4</v>
      </c>
      <c r="Q22" s="41">
        <v>77.5</v>
      </c>
      <c r="R22" s="41">
        <v>102.1</v>
      </c>
      <c r="S22" s="6"/>
      <c r="T22" s="51" t="s">
        <v>142</v>
      </c>
      <c r="U22" s="44">
        <f t="shared" si="1"/>
        <v>99.994625100779359</v>
      </c>
      <c r="V22" s="45">
        <f t="shared" si="1"/>
        <v>99.87113402061857</v>
      </c>
      <c r="W22" s="45">
        <f t="shared" si="1"/>
        <v>100</v>
      </c>
      <c r="X22" s="45" t="e">
        <f t="shared" si="1"/>
        <v>#DIV/0!</v>
      </c>
      <c r="Y22" s="29"/>
    </row>
    <row r="23" spans="1:25" ht="144" customHeight="1">
      <c r="A23" s="34" t="s">
        <v>127</v>
      </c>
      <c r="B23" s="35" t="s">
        <v>129</v>
      </c>
      <c r="C23" s="19" t="s">
        <v>62</v>
      </c>
      <c r="D23" s="6"/>
      <c r="E23" s="61"/>
      <c r="F23" s="6">
        <v>0</v>
      </c>
      <c r="G23" s="6">
        <v>293.2</v>
      </c>
      <c r="H23" s="6"/>
      <c r="I23" s="61"/>
      <c r="J23" s="6">
        <v>0</v>
      </c>
      <c r="K23" s="6">
        <v>293.2</v>
      </c>
      <c r="L23" s="6"/>
      <c r="M23" s="41"/>
      <c r="N23" s="41"/>
      <c r="O23" s="41">
        <v>293.2</v>
      </c>
      <c r="P23" s="41"/>
      <c r="Q23" s="41"/>
      <c r="R23" s="41"/>
      <c r="S23" s="6">
        <v>293.2</v>
      </c>
      <c r="T23" s="51" t="s">
        <v>142</v>
      </c>
      <c r="U23" s="44" t="e">
        <f t="shared" si="1"/>
        <v>#DIV/0!</v>
      </c>
      <c r="V23" s="45" t="e">
        <f t="shared" si="1"/>
        <v>#DIV/0!</v>
      </c>
      <c r="W23" s="45" t="e">
        <f t="shared" si="1"/>
        <v>#DIV/0!</v>
      </c>
      <c r="X23" s="45">
        <f t="shared" si="1"/>
        <v>100</v>
      </c>
      <c r="Y23" s="29"/>
    </row>
    <row r="24" spans="1:25" ht="81.75" customHeight="1">
      <c r="A24" s="34" t="s">
        <v>54</v>
      </c>
      <c r="B24" s="35" t="s">
        <v>77</v>
      </c>
      <c r="C24" s="19" t="s">
        <v>62</v>
      </c>
      <c r="D24" s="6"/>
      <c r="E24" s="61">
        <v>4580</v>
      </c>
      <c r="F24" s="6"/>
      <c r="G24" s="6"/>
      <c r="H24" s="6"/>
      <c r="I24" s="61">
        <v>4580</v>
      </c>
      <c r="J24" s="6"/>
      <c r="K24" s="6"/>
      <c r="L24" s="6"/>
      <c r="M24" s="69">
        <v>4580</v>
      </c>
      <c r="N24" s="41"/>
      <c r="O24" s="41"/>
      <c r="P24" s="41"/>
      <c r="Q24" s="69">
        <v>4580</v>
      </c>
      <c r="R24" s="41"/>
      <c r="S24" s="6"/>
      <c r="T24" s="51" t="s">
        <v>142</v>
      </c>
      <c r="U24" s="44" t="e">
        <f t="shared" si="1"/>
        <v>#DIV/0!</v>
      </c>
      <c r="V24" s="45">
        <f t="shared" si="1"/>
        <v>100</v>
      </c>
      <c r="W24" s="45" t="e">
        <f t="shared" si="1"/>
        <v>#DIV/0!</v>
      </c>
      <c r="X24" s="45" t="e">
        <f t="shared" si="1"/>
        <v>#DIV/0!</v>
      </c>
      <c r="Y24" s="29"/>
    </row>
    <row r="25" spans="1:25" ht="21" customHeight="1">
      <c r="A25" s="37"/>
      <c r="B25" s="14" t="s">
        <v>32</v>
      </c>
      <c r="C25" s="38"/>
      <c r="D25" s="62">
        <f t="shared" ref="D25:S25" si="4">D10+D11+D19+D20+D21+D24</f>
        <v>1860.5</v>
      </c>
      <c r="E25" s="62">
        <f t="shared" si="4"/>
        <v>467597.19999999995</v>
      </c>
      <c r="F25" s="62">
        <f t="shared" si="4"/>
        <v>242944.6</v>
      </c>
      <c r="G25" s="62">
        <f t="shared" si="4"/>
        <v>297.89999999999998</v>
      </c>
      <c r="H25" s="62">
        <f t="shared" si="4"/>
        <v>1860.5</v>
      </c>
      <c r="I25" s="62">
        <f t="shared" si="4"/>
        <v>467597.19999999995</v>
      </c>
      <c r="J25" s="62">
        <f t="shared" si="4"/>
        <v>242944.6</v>
      </c>
      <c r="K25" s="62">
        <f t="shared" si="4"/>
        <v>297.89999999999998</v>
      </c>
      <c r="L25" s="62">
        <f t="shared" si="4"/>
        <v>1860.4</v>
      </c>
      <c r="M25" s="62">
        <f t="shared" si="4"/>
        <v>467380.5</v>
      </c>
      <c r="N25" s="62">
        <f t="shared" si="4"/>
        <v>242306.80000000002</v>
      </c>
      <c r="O25" s="62">
        <f t="shared" si="4"/>
        <v>297.89999999999998</v>
      </c>
      <c r="P25" s="62">
        <f t="shared" si="4"/>
        <v>1860.4</v>
      </c>
      <c r="Q25" s="62">
        <f t="shared" si="4"/>
        <v>467318.3</v>
      </c>
      <c r="R25" s="62">
        <f t="shared" si="4"/>
        <v>223866.5</v>
      </c>
      <c r="S25" s="62">
        <f t="shared" si="4"/>
        <v>297.89999999999998</v>
      </c>
      <c r="T25" s="54"/>
      <c r="U25" s="44">
        <f t="shared" si="1"/>
        <v>99.994625100779359</v>
      </c>
      <c r="V25" s="45">
        <f t="shared" si="1"/>
        <v>99.953656694265931</v>
      </c>
      <c r="W25" s="45">
        <f t="shared" si="1"/>
        <v>99.737471011909719</v>
      </c>
      <c r="X25" s="45">
        <f t="shared" si="1"/>
        <v>100</v>
      </c>
      <c r="Y25" s="29"/>
    </row>
    <row r="26" spans="1:25" s="27" customFormat="1" ht="28.5" customHeight="1">
      <c r="A26" s="5"/>
      <c r="B26" s="22" t="s">
        <v>11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53"/>
      <c r="U26" s="44" t="e">
        <f t="shared" si="1"/>
        <v>#DIV/0!</v>
      </c>
      <c r="V26" s="45" t="e">
        <f t="shared" si="1"/>
        <v>#DIV/0!</v>
      </c>
      <c r="W26" s="45" t="e">
        <f t="shared" si="1"/>
        <v>#DIV/0!</v>
      </c>
      <c r="X26" s="45" t="e">
        <f t="shared" si="1"/>
        <v>#DIV/0!</v>
      </c>
      <c r="Y26" s="29"/>
    </row>
    <row r="27" spans="1:25" ht="79.5" customHeight="1">
      <c r="A27" s="8" t="s">
        <v>18</v>
      </c>
      <c r="B27" s="9" t="s">
        <v>86</v>
      </c>
      <c r="C27" s="19" t="s">
        <v>62</v>
      </c>
      <c r="D27" s="6"/>
      <c r="E27" s="61">
        <v>602595.4</v>
      </c>
      <c r="F27" s="6">
        <v>110403.1</v>
      </c>
      <c r="G27" s="6">
        <v>3</v>
      </c>
      <c r="H27" s="6"/>
      <c r="I27" s="61">
        <v>602595.4</v>
      </c>
      <c r="J27" s="6">
        <v>110403.1</v>
      </c>
      <c r="K27" s="6">
        <v>3</v>
      </c>
      <c r="L27" s="6"/>
      <c r="M27" s="72">
        <f>574005.8+28589.6</f>
        <v>602595.4</v>
      </c>
      <c r="N27" s="72">
        <v>108932</v>
      </c>
      <c r="O27" s="72">
        <v>2</v>
      </c>
      <c r="P27" s="69"/>
      <c r="Q27" s="72">
        <f>574005.8+28589.6</f>
        <v>602595.4</v>
      </c>
      <c r="R27" s="69">
        <v>115742.2</v>
      </c>
      <c r="S27" s="69">
        <f>O27</f>
        <v>2</v>
      </c>
      <c r="T27" s="51" t="s">
        <v>142</v>
      </c>
      <c r="U27" s="44" t="e">
        <f t="shared" si="1"/>
        <v>#DIV/0!</v>
      </c>
      <c r="V27" s="45">
        <f t="shared" si="1"/>
        <v>100</v>
      </c>
      <c r="W27" s="45">
        <f t="shared" si="1"/>
        <v>98.667519299729804</v>
      </c>
      <c r="X27" s="45">
        <f t="shared" si="1"/>
        <v>66.666666666666657</v>
      </c>
      <c r="Y27" s="29"/>
    </row>
    <row r="28" spans="1:25" ht="33" customHeight="1">
      <c r="A28" s="13" t="s">
        <v>19</v>
      </c>
      <c r="B28" s="11" t="s">
        <v>50</v>
      </c>
      <c r="C28" s="12"/>
      <c r="D28" s="12">
        <f t="shared" ref="D28:S28" si="5">SUM(D29:D35)</f>
        <v>40605.599999999999</v>
      </c>
      <c r="E28" s="12">
        <f t="shared" si="5"/>
        <v>32158.5</v>
      </c>
      <c r="F28" s="12">
        <f t="shared" si="5"/>
        <v>14057.5</v>
      </c>
      <c r="G28" s="12">
        <f t="shared" si="5"/>
        <v>0</v>
      </c>
      <c r="H28" s="12">
        <f t="shared" si="5"/>
        <v>40605.599999999999</v>
      </c>
      <c r="I28" s="12">
        <f t="shared" si="5"/>
        <v>32158.5</v>
      </c>
      <c r="J28" s="12">
        <f t="shared" si="5"/>
        <v>14057.5</v>
      </c>
      <c r="K28" s="12">
        <f t="shared" si="5"/>
        <v>0</v>
      </c>
      <c r="L28" s="12">
        <f t="shared" si="5"/>
        <v>40175.199999999997</v>
      </c>
      <c r="M28" s="12">
        <f t="shared" si="5"/>
        <v>31982.399999999998</v>
      </c>
      <c r="N28" s="12">
        <f t="shared" si="5"/>
        <v>13991.300000000001</v>
      </c>
      <c r="O28" s="12">
        <f t="shared" si="5"/>
        <v>0</v>
      </c>
      <c r="P28" s="12">
        <f t="shared" si="5"/>
        <v>34490.699999999997</v>
      </c>
      <c r="Q28" s="12">
        <f t="shared" si="5"/>
        <v>29375.100000000002</v>
      </c>
      <c r="R28" s="12">
        <f t="shared" si="5"/>
        <v>12785.2</v>
      </c>
      <c r="S28" s="12">
        <f t="shared" si="5"/>
        <v>0</v>
      </c>
      <c r="T28" s="52"/>
      <c r="U28" s="44">
        <f t="shared" si="1"/>
        <v>98.940047678152766</v>
      </c>
      <c r="V28" s="45">
        <f t="shared" si="1"/>
        <v>99.45239983208171</v>
      </c>
      <c r="W28" s="45">
        <f t="shared" si="1"/>
        <v>99.52907700515739</v>
      </c>
      <c r="X28" s="45" t="e">
        <f t="shared" si="1"/>
        <v>#DIV/0!</v>
      </c>
      <c r="Y28" s="29"/>
    </row>
    <row r="29" spans="1:25" ht="52.5" customHeight="1">
      <c r="A29" s="8" t="s">
        <v>95</v>
      </c>
      <c r="B29" s="9" t="s">
        <v>81</v>
      </c>
      <c r="C29" s="19" t="s">
        <v>62</v>
      </c>
      <c r="D29" s="6">
        <v>40605.599999999999</v>
      </c>
      <c r="E29" s="61">
        <v>11452.9</v>
      </c>
      <c r="F29" s="61">
        <v>2740</v>
      </c>
      <c r="G29" s="61"/>
      <c r="H29" s="6">
        <v>40605.599999999999</v>
      </c>
      <c r="I29" s="61">
        <v>11452.9</v>
      </c>
      <c r="J29" s="61">
        <v>2740</v>
      </c>
      <c r="K29" s="61"/>
      <c r="L29" s="61">
        <v>40175.199999999997</v>
      </c>
      <c r="M29" s="61">
        <v>11331.5</v>
      </c>
      <c r="N29" s="72">
        <v>2711</v>
      </c>
      <c r="O29" s="6"/>
      <c r="P29" s="74">
        <v>34490.699999999997</v>
      </c>
      <c r="Q29" s="79">
        <v>9729.2999999999993</v>
      </c>
      <c r="R29" s="72">
        <v>2327.4</v>
      </c>
      <c r="S29" s="6"/>
      <c r="T29" s="51" t="s">
        <v>142</v>
      </c>
      <c r="U29" s="44">
        <f t="shared" si="1"/>
        <v>98.940047678152766</v>
      </c>
      <c r="V29" s="45">
        <f t="shared" si="1"/>
        <v>98.940006461245616</v>
      </c>
      <c r="W29" s="45">
        <f t="shared" si="1"/>
        <v>98.941605839416056</v>
      </c>
      <c r="X29" s="45" t="e">
        <f t="shared" si="1"/>
        <v>#DIV/0!</v>
      </c>
      <c r="Y29" s="29"/>
    </row>
    <row r="30" spans="1:25" ht="52.5" customHeight="1">
      <c r="A30" s="8" t="s">
        <v>96</v>
      </c>
      <c r="B30" s="9" t="s">
        <v>81</v>
      </c>
      <c r="C30" s="19" t="s">
        <v>62</v>
      </c>
      <c r="D30" s="6"/>
      <c r="E30" s="61"/>
      <c r="F30" s="61">
        <v>938.6</v>
      </c>
      <c r="G30" s="61"/>
      <c r="H30" s="6"/>
      <c r="I30" s="61"/>
      <c r="J30" s="61">
        <v>938.6</v>
      </c>
      <c r="K30" s="61"/>
      <c r="L30" s="61"/>
      <c r="M30" s="61"/>
      <c r="N30" s="72">
        <v>938.7</v>
      </c>
      <c r="O30" s="6"/>
      <c r="P30" s="41"/>
      <c r="Q30" s="78"/>
      <c r="R30" s="72">
        <v>794.6</v>
      </c>
      <c r="S30" s="6"/>
      <c r="T30" s="51" t="s">
        <v>142</v>
      </c>
      <c r="U30" s="44" t="e">
        <f t="shared" si="1"/>
        <v>#DIV/0!</v>
      </c>
      <c r="V30" s="45" t="e">
        <f t="shared" si="1"/>
        <v>#DIV/0!</v>
      </c>
      <c r="W30" s="45">
        <f t="shared" si="1"/>
        <v>100.01065416577882</v>
      </c>
      <c r="X30" s="45" t="e">
        <f t="shared" si="1"/>
        <v>#DIV/0!</v>
      </c>
      <c r="Y30" s="29"/>
    </row>
    <row r="31" spans="1:25" ht="52.5" customHeight="1">
      <c r="A31" s="8" t="s">
        <v>97</v>
      </c>
      <c r="B31" s="9" t="s">
        <v>133</v>
      </c>
      <c r="C31" s="19" t="s">
        <v>62</v>
      </c>
      <c r="D31" s="6"/>
      <c r="E31" s="61">
        <v>3827</v>
      </c>
      <c r="F31" s="61">
        <v>2345.6</v>
      </c>
      <c r="G31" s="61"/>
      <c r="H31" s="6"/>
      <c r="I31" s="61">
        <v>3827</v>
      </c>
      <c r="J31" s="61">
        <v>2345.6</v>
      </c>
      <c r="K31" s="61"/>
      <c r="L31" s="61"/>
      <c r="M31" s="61">
        <v>3772.3</v>
      </c>
      <c r="N31" s="72">
        <v>2312.1</v>
      </c>
      <c r="O31" s="6"/>
      <c r="P31" s="41"/>
      <c r="Q31" s="78">
        <v>2767.2</v>
      </c>
      <c r="R31" s="69">
        <v>1696.1</v>
      </c>
      <c r="S31" s="6"/>
      <c r="T31" s="51" t="s">
        <v>142</v>
      </c>
      <c r="U31" s="44" t="e">
        <f t="shared" si="1"/>
        <v>#DIV/0!</v>
      </c>
      <c r="V31" s="45">
        <f t="shared" si="1"/>
        <v>98.57068199634179</v>
      </c>
      <c r="W31" s="45">
        <f t="shared" si="1"/>
        <v>98.571793997271484</v>
      </c>
      <c r="X31" s="45" t="e">
        <f t="shared" si="1"/>
        <v>#DIV/0!</v>
      </c>
      <c r="Y31" s="29"/>
    </row>
    <row r="32" spans="1:25" ht="52.5" customHeight="1">
      <c r="A32" s="8" t="s">
        <v>123</v>
      </c>
      <c r="B32" s="9" t="s">
        <v>133</v>
      </c>
      <c r="C32" s="19" t="s">
        <v>62</v>
      </c>
      <c r="D32" s="6"/>
      <c r="E32" s="61"/>
      <c r="F32" s="61">
        <v>493.4</v>
      </c>
      <c r="G32" s="61"/>
      <c r="H32" s="6"/>
      <c r="I32" s="61"/>
      <c r="J32" s="61">
        <v>493.4</v>
      </c>
      <c r="K32" s="61"/>
      <c r="L32" s="61"/>
      <c r="M32" s="61"/>
      <c r="N32" s="72">
        <v>489.6</v>
      </c>
      <c r="O32" s="6"/>
      <c r="P32" s="41"/>
      <c r="Q32" s="78"/>
      <c r="R32" s="69">
        <v>428.2</v>
      </c>
      <c r="S32" s="6"/>
      <c r="T32" s="51" t="s">
        <v>142</v>
      </c>
      <c r="U32" s="44" t="e">
        <f t="shared" si="1"/>
        <v>#DIV/0!</v>
      </c>
      <c r="V32" s="45" t="e">
        <f t="shared" si="1"/>
        <v>#DIV/0!</v>
      </c>
      <c r="W32" s="45">
        <f t="shared" si="1"/>
        <v>99.229833806242411</v>
      </c>
      <c r="X32" s="45" t="e">
        <f t="shared" si="1"/>
        <v>#DIV/0!</v>
      </c>
      <c r="Y32" s="29"/>
    </row>
    <row r="33" spans="1:25" ht="122.25" customHeight="1">
      <c r="A33" s="8" t="s">
        <v>130</v>
      </c>
      <c r="B33" s="9" t="s">
        <v>138</v>
      </c>
      <c r="C33" s="19" t="s">
        <v>62</v>
      </c>
      <c r="D33" s="6"/>
      <c r="E33" s="61">
        <v>11856.4</v>
      </c>
      <c r="F33" s="61">
        <v>1930.2</v>
      </c>
      <c r="G33" s="61"/>
      <c r="H33" s="6"/>
      <c r="I33" s="61">
        <v>11856.4</v>
      </c>
      <c r="J33" s="61">
        <v>1930.2</v>
      </c>
      <c r="K33" s="61"/>
      <c r="L33" s="61"/>
      <c r="M33" s="61">
        <v>11856.4</v>
      </c>
      <c r="N33" s="72">
        <v>1930.2</v>
      </c>
      <c r="O33" s="6"/>
      <c r="P33" s="41"/>
      <c r="Q33" s="78">
        <v>11856.4</v>
      </c>
      <c r="R33" s="69">
        <v>1930.2</v>
      </c>
      <c r="S33" s="6"/>
      <c r="T33" s="51" t="s">
        <v>142</v>
      </c>
      <c r="U33" s="44"/>
      <c r="V33" s="45"/>
      <c r="W33" s="45">
        <f t="shared" si="1"/>
        <v>100</v>
      </c>
      <c r="X33" s="45"/>
      <c r="Y33" s="29"/>
    </row>
    <row r="34" spans="1:25" ht="96.75" customHeight="1">
      <c r="A34" s="8" t="s">
        <v>131</v>
      </c>
      <c r="B34" s="9" t="s">
        <v>134</v>
      </c>
      <c r="C34" s="19" t="s">
        <v>62</v>
      </c>
      <c r="D34" s="6"/>
      <c r="E34" s="61">
        <v>5022.2</v>
      </c>
      <c r="F34" s="61">
        <v>817.6</v>
      </c>
      <c r="G34" s="61"/>
      <c r="H34" s="6"/>
      <c r="I34" s="61">
        <v>5022.2</v>
      </c>
      <c r="J34" s="61">
        <v>817.6</v>
      </c>
      <c r="K34" s="61"/>
      <c r="L34" s="61"/>
      <c r="M34" s="61">
        <v>5022.2</v>
      </c>
      <c r="N34" s="72">
        <v>817.6</v>
      </c>
      <c r="O34" s="6"/>
      <c r="P34" s="41"/>
      <c r="Q34" s="78">
        <v>5022.2</v>
      </c>
      <c r="R34" s="69">
        <v>817.6</v>
      </c>
      <c r="S34" s="6"/>
      <c r="T34" s="51" t="s">
        <v>142</v>
      </c>
      <c r="U34" s="44" t="e">
        <f t="shared" si="1"/>
        <v>#DIV/0!</v>
      </c>
      <c r="V34" s="45">
        <f t="shared" si="1"/>
        <v>100</v>
      </c>
      <c r="W34" s="45">
        <f t="shared" si="1"/>
        <v>100</v>
      </c>
      <c r="X34" s="45" t="e">
        <f t="shared" si="1"/>
        <v>#DIV/0!</v>
      </c>
      <c r="Y34" s="29"/>
    </row>
    <row r="35" spans="1:25" ht="96.75" customHeight="1">
      <c r="A35" s="8" t="s">
        <v>132</v>
      </c>
      <c r="B35" s="9" t="s">
        <v>134</v>
      </c>
      <c r="C35" s="19" t="s">
        <v>62</v>
      </c>
      <c r="D35" s="6"/>
      <c r="E35" s="61"/>
      <c r="F35" s="61">
        <v>4792.1000000000004</v>
      </c>
      <c r="G35" s="61"/>
      <c r="H35" s="6"/>
      <c r="I35" s="61"/>
      <c r="J35" s="61">
        <v>4792.1000000000004</v>
      </c>
      <c r="K35" s="61"/>
      <c r="L35" s="61"/>
      <c r="M35" s="61"/>
      <c r="N35" s="72">
        <v>4792.1000000000004</v>
      </c>
      <c r="O35" s="6"/>
      <c r="P35" s="41"/>
      <c r="Q35" s="78"/>
      <c r="R35" s="69">
        <v>4791.1000000000004</v>
      </c>
      <c r="S35" s="6"/>
      <c r="T35" s="51" t="s">
        <v>142</v>
      </c>
      <c r="U35" s="44"/>
      <c r="V35" s="45"/>
      <c r="W35" s="45">
        <f t="shared" si="1"/>
        <v>100</v>
      </c>
      <c r="X35" s="45"/>
      <c r="Y35" s="29"/>
    </row>
    <row r="36" spans="1:25" ht="43.5" customHeight="1">
      <c r="A36" s="13" t="s">
        <v>20</v>
      </c>
      <c r="B36" s="11" t="s">
        <v>75</v>
      </c>
      <c r="C36" s="21" t="s">
        <v>62</v>
      </c>
      <c r="D36" s="12">
        <f>SUM(D37:D45)</f>
        <v>0</v>
      </c>
      <c r="E36" s="12">
        <f t="shared" ref="E36:S36" si="6">SUM(E37:E45)</f>
        <v>0</v>
      </c>
      <c r="F36" s="12">
        <f t="shared" si="6"/>
        <v>52816.4</v>
      </c>
      <c r="G36" s="12">
        <f t="shared" si="6"/>
        <v>30.3</v>
      </c>
      <c r="H36" s="12">
        <f>SUM(H37:H45)</f>
        <v>0</v>
      </c>
      <c r="I36" s="12">
        <f t="shared" ref="I36:K36" si="7">SUM(I37:I45)</f>
        <v>0</v>
      </c>
      <c r="J36" s="12">
        <f t="shared" si="7"/>
        <v>52816.4</v>
      </c>
      <c r="K36" s="12">
        <f t="shared" si="7"/>
        <v>30.3</v>
      </c>
      <c r="L36" s="12">
        <f t="shared" si="6"/>
        <v>0</v>
      </c>
      <c r="M36" s="12">
        <f t="shared" si="6"/>
        <v>0</v>
      </c>
      <c r="N36" s="12">
        <f>SUM(N37:N45)</f>
        <v>52551.3</v>
      </c>
      <c r="O36" s="73">
        <f t="shared" si="6"/>
        <v>30</v>
      </c>
      <c r="P36" s="12">
        <f t="shared" si="6"/>
        <v>0</v>
      </c>
      <c r="Q36" s="12">
        <f t="shared" si="6"/>
        <v>0</v>
      </c>
      <c r="R36" s="12">
        <f>SUM(R37:R45)</f>
        <v>49329.299999999996</v>
      </c>
      <c r="S36" s="12">
        <f t="shared" si="6"/>
        <v>30</v>
      </c>
      <c r="T36" s="52"/>
      <c r="U36" s="44" t="e">
        <f t="shared" si="1"/>
        <v>#DIV/0!</v>
      </c>
      <c r="V36" s="45" t="e">
        <f t="shared" si="1"/>
        <v>#DIV/0!</v>
      </c>
      <c r="W36" s="45">
        <f t="shared" si="1"/>
        <v>99.498072568368926</v>
      </c>
      <c r="X36" s="45">
        <f t="shared" si="1"/>
        <v>99.009900990099013</v>
      </c>
      <c r="Y36" s="29"/>
    </row>
    <row r="37" spans="1:25" ht="117.75" customHeight="1">
      <c r="A37" s="8" t="s">
        <v>34</v>
      </c>
      <c r="B37" s="9" t="s">
        <v>87</v>
      </c>
      <c r="C37" s="19" t="s">
        <v>62</v>
      </c>
      <c r="D37" s="6"/>
      <c r="E37" s="6"/>
      <c r="F37" s="6">
        <v>20861.3</v>
      </c>
      <c r="G37" s="6"/>
      <c r="H37" s="6"/>
      <c r="I37" s="6"/>
      <c r="J37" s="6">
        <v>20861.3</v>
      </c>
      <c r="K37" s="6"/>
      <c r="L37" s="41"/>
      <c r="M37" s="41"/>
      <c r="N37" s="74">
        <f>3253.2+17351.3</f>
        <v>20604.5</v>
      </c>
      <c r="O37" s="41"/>
      <c r="P37" s="41"/>
      <c r="Q37" s="41"/>
      <c r="R37" s="41">
        <f>2479.5+14566.1</f>
        <v>17045.599999999999</v>
      </c>
      <c r="S37" s="6"/>
      <c r="T37" s="51" t="s">
        <v>142</v>
      </c>
      <c r="U37" s="44" t="e">
        <f t="shared" si="1"/>
        <v>#DIV/0!</v>
      </c>
      <c r="V37" s="45" t="e">
        <f t="shared" si="1"/>
        <v>#DIV/0!</v>
      </c>
      <c r="W37" s="45">
        <f t="shared" si="1"/>
        <v>98.769012477650008</v>
      </c>
      <c r="X37" s="45" t="e">
        <f t="shared" si="1"/>
        <v>#DIV/0!</v>
      </c>
      <c r="Y37" s="29"/>
    </row>
    <row r="38" spans="1:25" ht="33" customHeight="1">
      <c r="A38" s="8" t="s">
        <v>83</v>
      </c>
      <c r="B38" s="9" t="s">
        <v>7</v>
      </c>
      <c r="C38" s="19" t="s">
        <v>62</v>
      </c>
      <c r="D38" s="6"/>
      <c r="E38" s="6"/>
      <c r="F38" s="6">
        <v>4070.2</v>
      </c>
      <c r="G38" s="6"/>
      <c r="H38" s="6"/>
      <c r="I38" s="6"/>
      <c r="J38" s="6">
        <v>4070.2</v>
      </c>
      <c r="K38" s="6"/>
      <c r="L38" s="41"/>
      <c r="M38" s="41"/>
      <c r="N38" s="74">
        <v>4065.7</v>
      </c>
      <c r="O38" s="41"/>
      <c r="P38" s="41"/>
      <c r="Q38" s="41"/>
      <c r="R38" s="41">
        <v>3983.5</v>
      </c>
      <c r="S38" s="6"/>
      <c r="T38" s="51" t="s">
        <v>142</v>
      </c>
      <c r="U38" s="44" t="e">
        <f t="shared" si="1"/>
        <v>#DIV/0!</v>
      </c>
      <c r="V38" s="45" t="e">
        <f t="shared" si="1"/>
        <v>#DIV/0!</v>
      </c>
      <c r="W38" s="45">
        <f t="shared" si="1"/>
        <v>99.889440322342878</v>
      </c>
      <c r="X38" s="45" t="e">
        <f t="shared" si="1"/>
        <v>#DIV/0!</v>
      </c>
      <c r="Y38" s="29"/>
    </row>
    <row r="39" spans="1:25" ht="45.75" customHeight="1">
      <c r="A39" s="8" t="s">
        <v>70</v>
      </c>
      <c r="B39" s="9" t="s">
        <v>8</v>
      </c>
      <c r="C39" s="19" t="s">
        <v>62</v>
      </c>
      <c r="D39" s="6"/>
      <c r="E39" s="6"/>
      <c r="F39" s="6">
        <v>93</v>
      </c>
      <c r="G39" s="6"/>
      <c r="H39" s="6"/>
      <c r="I39" s="6"/>
      <c r="J39" s="6">
        <v>93</v>
      </c>
      <c r="K39" s="6"/>
      <c r="L39" s="41"/>
      <c r="M39" s="41"/>
      <c r="N39" s="72">
        <v>93</v>
      </c>
      <c r="O39" s="74"/>
      <c r="P39" s="41"/>
      <c r="Q39" s="41"/>
      <c r="R39" s="41">
        <v>92.6</v>
      </c>
      <c r="S39" s="6"/>
      <c r="T39" s="51" t="s">
        <v>142</v>
      </c>
      <c r="U39" s="44" t="e">
        <f t="shared" si="1"/>
        <v>#DIV/0!</v>
      </c>
      <c r="V39" s="45" t="e">
        <f t="shared" si="1"/>
        <v>#DIV/0!</v>
      </c>
      <c r="W39" s="45">
        <f t="shared" si="1"/>
        <v>100</v>
      </c>
      <c r="X39" s="45" t="e">
        <f t="shared" si="1"/>
        <v>#DIV/0!</v>
      </c>
      <c r="Y39" s="29"/>
    </row>
    <row r="40" spans="1:25" ht="53.25" customHeight="1">
      <c r="A40" s="8" t="s">
        <v>78</v>
      </c>
      <c r="B40" s="9" t="s">
        <v>76</v>
      </c>
      <c r="C40" s="19" t="s">
        <v>62</v>
      </c>
      <c r="D40" s="6"/>
      <c r="E40" s="6"/>
      <c r="F40" s="6">
        <v>363.4</v>
      </c>
      <c r="G40" s="6"/>
      <c r="H40" s="6"/>
      <c r="I40" s="6"/>
      <c r="J40" s="6">
        <v>363.4</v>
      </c>
      <c r="K40" s="6"/>
      <c r="L40" s="41"/>
      <c r="M40" s="41"/>
      <c r="N40" s="74">
        <v>363.4</v>
      </c>
      <c r="O40" s="74"/>
      <c r="P40" s="41"/>
      <c r="Q40" s="41"/>
      <c r="R40" s="41">
        <v>363.4</v>
      </c>
      <c r="S40" s="6"/>
      <c r="T40" s="51" t="s">
        <v>142</v>
      </c>
      <c r="U40" s="44" t="e">
        <f t="shared" si="1"/>
        <v>#DIV/0!</v>
      </c>
      <c r="V40" s="45" t="e">
        <f t="shared" si="1"/>
        <v>#DIV/0!</v>
      </c>
      <c r="W40" s="45">
        <f t="shared" si="1"/>
        <v>100</v>
      </c>
      <c r="X40" s="45" t="e">
        <f t="shared" si="1"/>
        <v>#DIV/0!</v>
      </c>
      <c r="Y40" s="29"/>
    </row>
    <row r="41" spans="1:25" ht="78" customHeight="1">
      <c r="A41" s="8" t="s">
        <v>79</v>
      </c>
      <c r="B41" s="35" t="s">
        <v>85</v>
      </c>
      <c r="C41" s="19" t="s">
        <v>62</v>
      </c>
      <c r="D41" s="6"/>
      <c r="E41" s="6"/>
      <c r="F41" s="6"/>
      <c r="G41" s="6">
        <v>30.3</v>
      </c>
      <c r="H41" s="6"/>
      <c r="I41" s="6"/>
      <c r="J41" s="6"/>
      <c r="K41" s="6">
        <v>30.3</v>
      </c>
      <c r="L41" s="41"/>
      <c r="M41" s="41"/>
      <c r="N41" s="72">
        <v>0</v>
      </c>
      <c r="O41" s="75">
        <v>30</v>
      </c>
      <c r="P41" s="41"/>
      <c r="Q41" s="41"/>
      <c r="R41" s="74"/>
      <c r="S41" s="74">
        <v>30</v>
      </c>
      <c r="T41" s="51" t="s">
        <v>142</v>
      </c>
      <c r="U41" s="44" t="e">
        <f t="shared" si="1"/>
        <v>#DIV/0!</v>
      </c>
      <c r="V41" s="45" t="e">
        <f t="shared" si="1"/>
        <v>#DIV/0!</v>
      </c>
      <c r="W41" s="45" t="e">
        <f t="shared" si="1"/>
        <v>#DIV/0!</v>
      </c>
      <c r="X41" s="45">
        <f t="shared" si="1"/>
        <v>99.009900990099013</v>
      </c>
      <c r="Y41" s="29"/>
    </row>
    <row r="42" spans="1:25" ht="41.45" customHeight="1">
      <c r="A42" s="8" t="s">
        <v>80</v>
      </c>
      <c r="B42" s="35" t="s">
        <v>135</v>
      </c>
      <c r="C42" s="19" t="s">
        <v>62</v>
      </c>
      <c r="D42" s="6"/>
      <c r="E42" s="6"/>
      <c r="F42" s="6">
        <v>1570</v>
      </c>
      <c r="G42" s="6"/>
      <c r="H42" s="6"/>
      <c r="I42" s="6"/>
      <c r="J42" s="6">
        <v>1570</v>
      </c>
      <c r="K42" s="6"/>
      <c r="L42" s="41"/>
      <c r="M42" s="41"/>
      <c r="N42" s="74">
        <v>1570</v>
      </c>
      <c r="O42" s="41"/>
      <c r="P42" s="41"/>
      <c r="Q42" s="41"/>
      <c r="R42" s="41">
        <f>2200-630</f>
        <v>1570</v>
      </c>
      <c r="S42" s="6"/>
      <c r="T42" s="51" t="s">
        <v>142</v>
      </c>
      <c r="U42" s="44" t="e">
        <f t="shared" si="1"/>
        <v>#DIV/0!</v>
      </c>
      <c r="V42" s="45" t="e">
        <f t="shared" si="1"/>
        <v>#DIV/0!</v>
      </c>
      <c r="W42" s="45">
        <f t="shared" si="1"/>
        <v>100</v>
      </c>
      <c r="X42" s="45" t="e">
        <f t="shared" si="1"/>
        <v>#DIV/0!</v>
      </c>
      <c r="Y42" s="29"/>
    </row>
    <row r="43" spans="1:25" ht="59.45" customHeight="1">
      <c r="A43" s="8" t="s">
        <v>98</v>
      </c>
      <c r="B43" s="35" t="s">
        <v>119</v>
      </c>
      <c r="C43" s="19" t="s">
        <v>62</v>
      </c>
      <c r="D43" s="6"/>
      <c r="E43" s="6"/>
      <c r="F43" s="6">
        <v>16977</v>
      </c>
      <c r="G43" s="6"/>
      <c r="H43" s="6"/>
      <c r="I43" s="6"/>
      <c r="J43" s="6">
        <v>16977</v>
      </c>
      <c r="K43" s="6"/>
      <c r="L43" s="41"/>
      <c r="M43" s="41"/>
      <c r="N43" s="41">
        <v>16977</v>
      </c>
      <c r="O43" s="41"/>
      <c r="P43" s="41"/>
      <c r="Q43" s="41"/>
      <c r="R43" s="41">
        <v>16977</v>
      </c>
      <c r="S43" s="6"/>
      <c r="T43" s="51" t="s">
        <v>142</v>
      </c>
      <c r="U43" s="44" t="e">
        <f t="shared" si="1"/>
        <v>#DIV/0!</v>
      </c>
      <c r="V43" s="45" t="e">
        <f t="shared" si="1"/>
        <v>#DIV/0!</v>
      </c>
      <c r="W43" s="45">
        <f t="shared" si="1"/>
        <v>100</v>
      </c>
      <c r="X43" s="45" t="e">
        <f t="shared" si="1"/>
        <v>#DIV/0!</v>
      </c>
      <c r="Y43" s="29"/>
    </row>
    <row r="44" spans="1:25" ht="51" customHeight="1">
      <c r="A44" s="8" t="s">
        <v>99</v>
      </c>
      <c r="B44" s="35" t="s">
        <v>121</v>
      </c>
      <c r="C44" s="19" t="s">
        <v>62</v>
      </c>
      <c r="D44" s="6"/>
      <c r="E44" s="6"/>
      <c r="F44" s="6">
        <v>8666.1</v>
      </c>
      <c r="G44" s="6"/>
      <c r="H44" s="6"/>
      <c r="I44" s="6"/>
      <c r="J44" s="6">
        <v>8666.1</v>
      </c>
      <c r="K44" s="6"/>
      <c r="L44" s="41"/>
      <c r="M44" s="41"/>
      <c r="N44" s="74">
        <v>8666.1</v>
      </c>
      <c r="O44" s="41"/>
      <c r="P44" s="41"/>
      <c r="Q44" s="41"/>
      <c r="R44" s="41">
        <v>8816</v>
      </c>
      <c r="S44" s="6"/>
      <c r="T44" s="51" t="s">
        <v>142</v>
      </c>
      <c r="U44" s="44" t="e">
        <f t="shared" si="1"/>
        <v>#DIV/0!</v>
      </c>
      <c r="V44" s="45" t="e">
        <f t="shared" si="1"/>
        <v>#DIV/0!</v>
      </c>
      <c r="W44" s="45">
        <f t="shared" si="1"/>
        <v>100</v>
      </c>
      <c r="X44" s="45" t="e">
        <f t="shared" si="1"/>
        <v>#DIV/0!</v>
      </c>
      <c r="Y44" s="29"/>
    </row>
    <row r="45" spans="1:25" ht="102" customHeight="1">
      <c r="A45" s="8" t="s">
        <v>100</v>
      </c>
      <c r="B45" s="35" t="s">
        <v>103</v>
      </c>
      <c r="C45" s="19" t="s">
        <v>62</v>
      </c>
      <c r="D45" s="6"/>
      <c r="E45" s="6"/>
      <c r="F45" s="6">
        <v>215.4</v>
      </c>
      <c r="G45" s="6"/>
      <c r="H45" s="6"/>
      <c r="I45" s="6"/>
      <c r="J45" s="6">
        <v>215.4</v>
      </c>
      <c r="K45" s="6"/>
      <c r="L45" s="41"/>
      <c r="M45" s="41"/>
      <c r="N45" s="41">
        <v>211.6</v>
      </c>
      <c r="O45" s="41"/>
      <c r="P45" s="41"/>
      <c r="Q45" s="41"/>
      <c r="R45" s="41">
        <v>481.2</v>
      </c>
      <c r="S45" s="6"/>
      <c r="T45" s="51" t="s">
        <v>142</v>
      </c>
      <c r="U45" s="44" t="e">
        <f t="shared" si="1"/>
        <v>#DIV/0!</v>
      </c>
      <c r="V45" s="45" t="e">
        <f t="shared" si="1"/>
        <v>#DIV/0!</v>
      </c>
      <c r="W45" s="45">
        <f t="shared" si="1"/>
        <v>98.235840297121626</v>
      </c>
      <c r="X45" s="45" t="e">
        <f t="shared" si="1"/>
        <v>#DIV/0!</v>
      </c>
      <c r="Y45" s="29"/>
    </row>
    <row r="46" spans="1:25" ht="67.5" customHeight="1">
      <c r="A46" s="8" t="s">
        <v>21</v>
      </c>
      <c r="B46" s="35" t="s">
        <v>41</v>
      </c>
      <c r="C46" s="19" t="s">
        <v>62</v>
      </c>
      <c r="D46" s="6"/>
      <c r="E46" s="6">
        <v>524</v>
      </c>
      <c r="F46" s="6"/>
      <c r="G46" s="6"/>
      <c r="H46" s="6"/>
      <c r="I46" s="6">
        <v>524</v>
      </c>
      <c r="J46" s="6"/>
      <c r="K46" s="6"/>
      <c r="L46" s="41"/>
      <c r="M46" s="74">
        <v>459.4</v>
      </c>
      <c r="N46" s="74"/>
      <c r="O46" s="74"/>
      <c r="P46" s="74"/>
      <c r="Q46" s="74">
        <f>M46</f>
        <v>459.4</v>
      </c>
      <c r="R46" s="41"/>
      <c r="S46" s="6"/>
      <c r="T46" s="51" t="s">
        <v>142</v>
      </c>
      <c r="U46" s="44" t="e">
        <f t="shared" si="1"/>
        <v>#DIV/0!</v>
      </c>
      <c r="V46" s="45">
        <f t="shared" si="1"/>
        <v>87.671755725190835</v>
      </c>
      <c r="W46" s="45" t="e">
        <f t="shared" si="1"/>
        <v>#DIV/0!</v>
      </c>
      <c r="X46" s="45" t="e">
        <f t="shared" si="1"/>
        <v>#DIV/0!</v>
      </c>
      <c r="Y46" s="29"/>
    </row>
    <row r="47" spans="1:25" ht="125.25" customHeight="1">
      <c r="A47" s="8" t="s">
        <v>64</v>
      </c>
      <c r="B47" s="35" t="s">
        <v>49</v>
      </c>
      <c r="C47" s="19" t="s">
        <v>62</v>
      </c>
      <c r="D47" s="6"/>
      <c r="E47" s="6">
        <v>5403.8</v>
      </c>
      <c r="F47" s="6"/>
      <c r="G47" s="6"/>
      <c r="H47" s="6"/>
      <c r="I47" s="6">
        <v>5403.8</v>
      </c>
      <c r="J47" s="6"/>
      <c r="K47" s="6"/>
      <c r="L47" s="41"/>
      <c r="M47" s="69">
        <v>5403.8</v>
      </c>
      <c r="N47" s="41"/>
      <c r="O47" s="41"/>
      <c r="P47" s="41"/>
      <c r="Q47" s="41">
        <v>5403.8</v>
      </c>
      <c r="R47" s="41"/>
      <c r="S47" s="6"/>
      <c r="T47" s="51" t="s">
        <v>142</v>
      </c>
      <c r="U47" s="44" t="e">
        <f t="shared" si="1"/>
        <v>#DIV/0!</v>
      </c>
      <c r="V47" s="45">
        <f t="shared" si="1"/>
        <v>100</v>
      </c>
      <c r="W47" s="45" t="e">
        <f t="shared" si="1"/>
        <v>#DIV/0!</v>
      </c>
      <c r="X47" s="45" t="e">
        <f t="shared" si="1"/>
        <v>#DIV/0!</v>
      </c>
      <c r="Y47" s="29"/>
    </row>
    <row r="48" spans="1:25" ht="130.5" customHeight="1">
      <c r="A48" s="8" t="s">
        <v>40</v>
      </c>
      <c r="B48" s="35" t="s">
        <v>101</v>
      </c>
      <c r="C48" s="19" t="s">
        <v>62</v>
      </c>
      <c r="D48" s="6"/>
      <c r="E48" s="6">
        <v>4967.8999999999996</v>
      </c>
      <c r="F48" s="6"/>
      <c r="G48" s="6"/>
      <c r="H48" s="6"/>
      <c r="I48" s="6">
        <v>4967.8999999999996</v>
      </c>
      <c r="J48" s="6"/>
      <c r="K48" s="6"/>
      <c r="L48" s="41"/>
      <c r="M48" s="69">
        <v>4960.8999999999996</v>
      </c>
      <c r="N48" s="6"/>
      <c r="O48" s="69"/>
      <c r="P48" s="69"/>
      <c r="Q48" s="69">
        <v>4762.6000000000004</v>
      </c>
      <c r="R48" s="41"/>
      <c r="S48" s="6"/>
      <c r="T48" s="51" t="s">
        <v>142</v>
      </c>
      <c r="U48" s="44" t="e">
        <f t="shared" si="1"/>
        <v>#DIV/0!</v>
      </c>
      <c r="V48" s="45">
        <f t="shared" si="1"/>
        <v>99.859095392419334</v>
      </c>
      <c r="W48" s="45" t="e">
        <f t="shared" si="1"/>
        <v>#DIV/0!</v>
      </c>
      <c r="X48" s="45" t="e">
        <f t="shared" si="1"/>
        <v>#DIV/0!</v>
      </c>
      <c r="Y48" s="29"/>
    </row>
    <row r="49" spans="1:25" ht="62.25" customHeight="1">
      <c r="A49" s="8" t="s">
        <v>42</v>
      </c>
      <c r="B49" s="35" t="s">
        <v>45</v>
      </c>
      <c r="C49" s="19" t="s">
        <v>62</v>
      </c>
      <c r="D49" s="6"/>
      <c r="E49" s="6">
        <v>1696.9</v>
      </c>
      <c r="F49" s="6"/>
      <c r="G49" s="6"/>
      <c r="H49" s="6"/>
      <c r="I49" s="6">
        <v>1696.9</v>
      </c>
      <c r="J49" s="6"/>
      <c r="K49" s="6"/>
      <c r="L49" s="6"/>
      <c r="M49" s="41">
        <v>1682.1</v>
      </c>
      <c r="N49" s="6"/>
      <c r="O49" s="41"/>
      <c r="P49" s="41"/>
      <c r="Q49" s="41">
        <v>774.6</v>
      </c>
      <c r="R49" s="41"/>
      <c r="S49" s="6"/>
      <c r="T49" s="51" t="s">
        <v>142</v>
      </c>
      <c r="U49" s="44" t="e">
        <f t="shared" si="1"/>
        <v>#DIV/0!</v>
      </c>
      <c r="V49" s="45">
        <f t="shared" si="1"/>
        <v>99.12782132123283</v>
      </c>
      <c r="W49" s="45" t="e">
        <f t="shared" si="1"/>
        <v>#DIV/0!</v>
      </c>
      <c r="X49" s="45" t="e">
        <f t="shared" si="1"/>
        <v>#DIV/0!</v>
      </c>
      <c r="Y49" s="29"/>
    </row>
    <row r="50" spans="1:25" ht="94.5" customHeight="1">
      <c r="A50" s="8" t="s">
        <v>43</v>
      </c>
      <c r="B50" s="35" t="s">
        <v>77</v>
      </c>
      <c r="C50" s="19" t="s">
        <v>62</v>
      </c>
      <c r="D50" s="6"/>
      <c r="E50" s="61">
        <v>5190</v>
      </c>
      <c r="F50" s="61"/>
      <c r="G50" s="61"/>
      <c r="H50" s="6"/>
      <c r="I50" s="61">
        <v>5190</v>
      </c>
      <c r="J50" s="61"/>
      <c r="K50" s="61"/>
      <c r="L50" s="61"/>
      <c r="M50" s="69">
        <v>5190</v>
      </c>
      <c r="N50" s="41"/>
      <c r="O50" s="41"/>
      <c r="P50" s="41"/>
      <c r="Q50" s="41">
        <v>5190</v>
      </c>
      <c r="R50" s="41"/>
      <c r="S50" s="6"/>
      <c r="T50" s="51" t="s">
        <v>142</v>
      </c>
      <c r="U50" s="44" t="e">
        <f t="shared" si="1"/>
        <v>#DIV/0!</v>
      </c>
      <c r="V50" s="45">
        <f t="shared" si="1"/>
        <v>100</v>
      </c>
      <c r="W50" s="45" t="e">
        <f t="shared" si="1"/>
        <v>#DIV/0!</v>
      </c>
      <c r="X50" s="45" t="e">
        <f t="shared" si="1"/>
        <v>#DIV/0!</v>
      </c>
      <c r="Y50" s="29"/>
    </row>
    <row r="51" spans="1:25" ht="94.5" customHeight="1">
      <c r="A51" s="8" t="s">
        <v>44</v>
      </c>
      <c r="B51" s="35" t="s">
        <v>82</v>
      </c>
      <c r="C51" s="19" t="s">
        <v>62</v>
      </c>
      <c r="D51" s="6">
        <v>44137.8</v>
      </c>
      <c r="E51" s="61"/>
      <c r="F51" s="61"/>
      <c r="G51" s="61"/>
      <c r="H51" s="6">
        <v>44137.8</v>
      </c>
      <c r="I51" s="61"/>
      <c r="J51" s="61"/>
      <c r="K51" s="61"/>
      <c r="L51" s="69">
        <v>44137.8</v>
      </c>
      <c r="M51" s="6"/>
      <c r="N51" s="41"/>
      <c r="O51" s="41"/>
      <c r="P51" s="41">
        <v>43557.1</v>
      </c>
      <c r="Q51" s="41"/>
      <c r="R51" s="41"/>
      <c r="S51" s="6"/>
      <c r="T51" s="51" t="s">
        <v>142</v>
      </c>
      <c r="U51" s="44">
        <f t="shared" si="1"/>
        <v>100</v>
      </c>
      <c r="V51" s="45" t="e">
        <f t="shared" si="1"/>
        <v>#DIV/0!</v>
      </c>
      <c r="W51" s="45" t="e">
        <f t="shared" si="1"/>
        <v>#DIV/0!</v>
      </c>
      <c r="X51" s="45" t="e">
        <f t="shared" si="1"/>
        <v>#DIV/0!</v>
      </c>
      <c r="Y51" s="29"/>
    </row>
    <row r="52" spans="1:25" ht="94.5" customHeight="1">
      <c r="A52" s="8" t="s">
        <v>146</v>
      </c>
      <c r="B52" s="35" t="s">
        <v>136</v>
      </c>
      <c r="C52" s="19" t="s">
        <v>62</v>
      </c>
      <c r="D52" s="6"/>
      <c r="E52" s="61">
        <v>3114.5</v>
      </c>
      <c r="F52" s="61">
        <v>883.5</v>
      </c>
      <c r="G52" s="61"/>
      <c r="H52" s="6"/>
      <c r="I52" s="61">
        <v>3114.5</v>
      </c>
      <c r="J52" s="61">
        <v>883.5</v>
      </c>
      <c r="K52" s="61"/>
      <c r="L52" s="69"/>
      <c r="M52" s="6">
        <v>3081.4</v>
      </c>
      <c r="N52" s="41">
        <v>869.6</v>
      </c>
      <c r="O52" s="41"/>
      <c r="P52" s="41"/>
      <c r="Q52" s="41">
        <v>1545.8</v>
      </c>
      <c r="R52" s="41">
        <v>575.1</v>
      </c>
      <c r="S52" s="6"/>
      <c r="T52" s="51" t="s">
        <v>142</v>
      </c>
      <c r="U52" s="44" t="e">
        <f t="shared" si="1"/>
        <v>#DIV/0!</v>
      </c>
      <c r="V52" s="45">
        <f t="shared" si="1"/>
        <v>98.937229089741535</v>
      </c>
      <c r="W52" s="45">
        <f t="shared" si="1"/>
        <v>98.426711941143182</v>
      </c>
      <c r="X52" s="45" t="e">
        <f t="shared" si="1"/>
        <v>#DIV/0!</v>
      </c>
      <c r="Y52" s="29"/>
    </row>
    <row r="53" spans="1:25" ht="21" customHeight="1">
      <c r="A53" s="37"/>
      <c r="B53" s="14" t="s">
        <v>32</v>
      </c>
      <c r="C53" s="38"/>
      <c r="D53" s="62">
        <f t="shared" ref="D53:S53" si="8">D27+D28+D36+D46+D47+D48+D49+D50+D51+D52</f>
        <v>84743.4</v>
      </c>
      <c r="E53" s="62">
        <f t="shared" si="8"/>
        <v>655651.00000000012</v>
      </c>
      <c r="F53" s="62">
        <f t="shared" si="8"/>
        <v>178160.5</v>
      </c>
      <c r="G53" s="62">
        <f t="shared" si="8"/>
        <v>33.299999999999997</v>
      </c>
      <c r="H53" s="62">
        <f t="shared" si="8"/>
        <v>84743.4</v>
      </c>
      <c r="I53" s="62">
        <f t="shared" si="8"/>
        <v>655651.00000000012</v>
      </c>
      <c r="J53" s="62">
        <f t="shared" si="8"/>
        <v>178160.5</v>
      </c>
      <c r="K53" s="62">
        <f t="shared" si="8"/>
        <v>33.299999999999997</v>
      </c>
      <c r="L53" s="62">
        <f t="shared" si="8"/>
        <v>84313</v>
      </c>
      <c r="M53" s="62">
        <f t="shared" si="8"/>
        <v>655355.40000000014</v>
      </c>
      <c r="N53" s="62">
        <f t="shared" si="8"/>
        <v>176344.2</v>
      </c>
      <c r="O53" s="62">
        <f t="shared" si="8"/>
        <v>32</v>
      </c>
      <c r="P53" s="62">
        <f t="shared" si="8"/>
        <v>78047.799999999988</v>
      </c>
      <c r="Q53" s="62">
        <f t="shared" si="8"/>
        <v>650106.70000000007</v>
      </c>
      <c r="R53" s="62">
        <f t="shared" si="8"/>
        <v>178431.8</v>
      </c>
      <c r="S53" s="62">
        <f t="shared" si="8"/>
        <v>32</v>
      </c>
      <c r="T53" s="55"/>
      <c r="U53" s="44">
        <f t="shared" si="1"/>
        <v>99.492113840133868</v>
      </c>
      <c r="V53" s="45">
        <f t="shared" si="1"/>
        <v>99.954915038640991</v>
      </c>
      <c r="W53" s="45">
        <f t="shared" si="1"/>
        <v>98.980525986399911</v>
      </c>
      <c r="X53" s="45">
        <f t="shared" si="1"/>
        <v>96.096096096096105</v>
      </c>
      <c r="Y53" s="29"/>
    </row>
    <row r="54" spans="1:25" s="27" customFormat="1" ht="32.25" customHeight="1">
      <c r="A54" s="5"/>
      <c r="B54" s="22" t="s">
        <v>12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53"/>
      <c r="U54" s="44" t="e">
        <f t="shared" si="1"/>
        <v>#DIV/0!</v>
      </c>
      <c r="V54" s="45" t="e">
        <f t="shared" si="1"/>
        <v>#DIV/0!</v>
      </c>
      <c r="W54" s="45" t="e">
        <f t="shared" si="1"/>
        <v>#DIV/0!</v>
      </c>
      <c r="X54" s="45" t="e">
        <f t="shared" si="1"/>
        <v>#DIV/0!</v>
      </c>
      <c r="Y54" s="29"/>
    </row>
    <row r="55" spans="1:25" ht="32.25" customHeight="1">
      <c r="A55" s="13" t="s">
        <v>22</v>
      </c>
      <c r="B55" s="11" t="s">
        <v>13</v>
      </c>
      <c r="C55" s="12"/>
      <c r="D55" s="12">
        <f>SUM(D56)</f>
        <v>0</v>
      </c>
      <c r="E55" s="12">
        <f t="shared" ref="E55:S55" si="9">SUM(E56)</f>
        <v>0</v>
      </c>
      <c r="F55" s="12">
        <f t="shared" si="9"/>
        <v>71476</v>
      </c>
      <c r="G55" s="12">
        <f t="shared" si="9"/>
        <v>0</v>
      </c>
      <c r="H55" s="12">
        <f>SUM(H56)</f>
        <v>0</v>
      </c>
      <c r="I55" s="12">
        <f t="shared" si="9"/>
        <v>0</v>
      </c>
      <c r="J55" s="12">
        <f t="shared" si="9"/>
        <v>71476</v>
      </c>
      <c r="K55" s="12">
        <f t="shared" si="9"/>
        <v>0</v>
      </c>
      <c r="L55" s="12">
        <f t="shared" si="9"/>
        <v>0</v>
      </c>
      <c r="M55" s="12">
        <f t="shared" si="9"/>
        <v>0</v>
      </c>
      <c r="N55" s="12">
        <f t="shared" si="9"/>
        <v>71476.100000000006</v>
      </c>
      <c r="O55" s="12">
        <f t="shared" si="9"/>
        <v>0</v>
      </c>
      <c r="P55" s="12">
        <f t="shared" si="9"/>
        <v>0</v>
      </c>
      <c r="Q55" s="12">
        <f t="shared" si="9"/>
        <v>0</v>
      </c>
      <c r="R55" s="12">
        <f t="shared" si="9"/>
        <v>71558</v>
      </c>
      <c r="S55" s="12">
        <f t="shared" si="9"/>
        <v>0</v>
      </c>
      <c r="T55" s="52"/>
      <c r="U55" s="44" t="e">
        <f t="shared" si="1"/>
        <v>#DIV/0!</v>
      </c>
      <c r="V55" s="45" t="e">
        <f t="shared" si="1"/>
        <v>#DIV/0!</v>
      </c>
      <c r="W55" s="45">
        <f t="shared" si="1"/>
        <v>100.00013990710168</v>
      </c>
      <c r="X55" s="45" t="e">
        <f t="shared" si="1"/>
        <v>#DIV/0!</v>
      </c>
      <c r="Y55" s="29"/>
    </row>
    <row r="56" spans="1:25" ht="37.700000000000003" customHeight="1">
      <c r="A56" s="8" t="s">
        <v>23</v>
      </c>
      <c r="B56" s="24" t="s">
        <v>14</v>
      </c>
      <c r="C56" s="19" t="s">
        <v>62</v>
      </c>
      <c r="D56" s="6"/>
      <c r="E56" s="6"/>
      <c r="F56" s="6">
        <v>71476</v>
      </c>
      <c r="G56" s="6"/>
      <c r="H56" s="6"/>
      <c r="I56" s="6"/>
      <c r="J56" s="6">
        <v>71476</v>
      </c>
      <c r="K56" s="6"/>
      <c r="L56" s="6"/>
      <c r="M56" s="41"/>
      <c r="N56" s="41">
        <v>71476.100000000006</v>
      </c>
      <c r="O56" s="41"/>
      <c r="P56" s="41"/>
      <c r="Q56" s="41"/>
      <c r="R56" s="41">
        <v>71558</v>
      </c>
      <c r="S56" s="6"/>
      <c r="T56" s="51" t="s">
        <v>142</v>
      </c>
      <c r="U56" s="44" t="e">
        <f t="shared" si="1"/>
        <v>#DIV/0!</v>
      </c>
      <c r="V56" s="45" t="e">
        <f t="shared" si="1"/>
        <v>#DIV/0!</v>
      </c>
      <c r="W56" s="45">
        <f t="shared" si="1"/>
        <v>100.00013990710168</v>
      </c>
      <c r="X56" s="45" t="e">
        <f t="shared" si="1"/>
        <v>#DIV/0!</v>
      </c>
      <c r="Y56" s="29"/>
    </row>
    <row r="57" spans="1:25" ht="42.75" customHeight="1">
      <c r="A57" s="13" t="s">
        <v>24</v>
      </c>
      <c r="B57" s="11" t="s">
        <v>75</v>
      </c>
      <c r="C57" s="12"/>
      <c r="D57" s="12">
        <f t="shared" ref="D57:S57" si="10">SUM(D58:D61)</f>
        <v>0</v>
      </c>
      <c r="E57" s="12">
        <f t="shared" si="10"/>
        <v>0</v>
      </c>
      <c r="F57" s="12">
        <f t="shared" si="10"/>
        <v>21722.799999999999</v>
      </c>
      <c r="G57" s="12">
        <f t="shared" si="10"/>
        <v>0</v>
      </c>
      <c r="H57" s="12">
        <f t="shared" si="10"/>
        <v>0</v>
      </c>
      <c r="I57" s="12">
        <f t="shared" si="10"/>
        <v>0</v>
      </c>
      <c r="J57" s="12">
        <f t="shared" si="10"/>
        <v>21722.799999999999</v>
      </c>
      <c r="K57" s="12">
        <f t="shared" si="10"/>
        <v>0</v>
      </c>
      <c r="L57" s="12">
        <f t="shared" si="10"/>
        <v>0</v>
      </c>
      <c r="M57" s="12">
        <f t="shared" si="10"/>
        <v>0</v>
      </c>
      <c r="N57" s="12">
        <f t="shared" si="10"/>
        <v>21722.800000000003</v>
      </c>
      <c r="O57" s="12">
        <f t="shared" si="10"/>
        <v>0</v>
      </c>
      <c r="P57" s="12">
        <f t="shared" si="10"/>
        <v>0</v>
      </c>
      <c r="Q57" s="12">
        <f t="shared" si="10"/>
        <v>0</v>
      </c>
      <c r="R57" s="12">
        <f t="shared" si="10"/>
        <v>21411.200000000001</v>
      </c>
      <c r="S57" s="12">
        <f t="shared" si="10"/>
        <v>0</v>
      </c>
      <c r="T57" s="52"/>
      <c r="U57" s="44" t="e">
        <f t="shared" si="1"/>
        <v>#DIV/0!</v>
      </c>
      <c r="V57" s="45" t="e">
        <f t="shared" si="1"/>
        <v>#DIV/0!</v>
      </c>
      <c r="W57" s="45">
        <f t="shared" si="1"/>
        <v>100.00000000000003</v>
      </c>
      <c r="X57" s="45" t="e">
        <f t="shared" si="1"/>
        <v>#DIV/0!</v>
      </c>
      <c r="Y57" s="29"/>
    </row>
    <row r="58" spans="1:25" ht="45.2" customHeight="1">
      <c r="A58" s="8" t="s">
        <v>35</v>
      </c>
      <c r="B58" s="9" t="s">
        <v>15</v>
      </c>
      <c r="C58" s="19" t="s">
        <v>62</v>
      </c>
      <c r="D58" s="6"/>
      <c r="E58" s="6"/>
      <c r="F58" s="6">
        <v>4278.3</v>
      </c>
      <c r="G58" s="6"/>
      <c r="H58" s="6"/>
      <c r="I58" s="6"/>
      <c r="J58" s="6">
        <v>4278.3</v>
      </c>
      <c r="K58" s="6"/>
      <c r="L58" s="6"/>
      <c r="M58" s="41"/>
      <c r="N58" s="41">
        <v>4278.3999999999996</v>
      </c>
      <c r="O58" s="41"/>
      <c r="P58" s="41"/>
      <c r="Q58" s="41"/>
      <c r="R58" s="41">
        <v>4241.3</v>
      </c>
      <c r="S58" s="41"/>
      <c r="T58" s="51" t="s">
        <v>142</v>
      </c>
      <c r="U58" s="44" t="e">
        <f t="shared" si="1"/>
        <v>#DIV/0!</v>
      </c>
      <c r="V58" s="45" t="e">
        <f t="shared" si="1"/>
        <v>#DIV/0!</v>
      </c>
      <c r="W58" s="45">
        <f t="shared" si="1"/>
        <v>100.00233737699553</v>
      </c>
      <c r="X58" s="45" t="e">
        <f t="shared" si="1"/>
        <v>#DIV/0!</v>
      </c>
      <c r="Y58" s="29"/>
    </row>
    <row r="59" spans="1:25" ht="45.2" customHeight="1">
      <c r="A59" s="8" t="s">
        <v>47</v>
      </c>
      <c r="B59" s="9" t="s">
        <v>7</v>
      </c>
      <c r="C59" s="19" t="s">
        <v>62</v>
      </c>
      <c r="D59" s="6"/>
      <c r="E59" s="6"/>
      <c r="F59" s="6">
        <v>256.89999999999998</v>
      </c>
      <c r="G59" s="61"/>
      <c r="H59" s="6"/>
      <c r="I59" s="6"/>
      <c r="J59" s="6">
        <v>256.89999999999998</v>
      </c>
      <c r="K59" s="61"/>
      <c r="L59" s="6"/>
      <c r="M59" s="41"/>
      <c r="N59" s="69">
        <v>256.89999999999998</v>
      </c>
      <c r="O59" s="41"/>
      <c r="P59" s="41"/>
      <c r="Q59" s="41"/>
      <c r="R59" s="41">
        <v>255</v>
      </c>
      <c r="S59" s="41"/>
      <c r="T59" s="51" t="s">
        <v>142</v>
      </c>
      <c r="U59" s="44" t="e">
        <f t="shared" si="1"/>
        <v>#DIV/0!</v>
      </c>
      <c r="V59" s="45" t="e">
        <f t="shared" si="1"/>
        <v>#DIV/0!</v>
      </c>
      <c r="W59" s="45">
        <f t="shared" si="1"/>
        <v>100</v>
      </c>
      <c r="X59" s="45" t="e">
        <f t="shared" si="1"/>
        <v>#DIV/0!</v>
      </c>
      <c r="Y59" s="29"/>
    </row>
    <row r="60" spans="1:25" ht="39" customHeight="1">
      <c r="A60" s="8" t="s">
        <v>48</v>
      </c>
      <c r="B60" s="9" t="s">
        <v>8</v>
      </c>
      <c r="C60" s="19" t="s">
        <v>62</v>
      </c>
      <c r="D60" s="6"/>
      <c r="E60" s="6"/>
      <c r="F60" s="6">
        <v>21.1</v>
      </c>
      <c r="G60" s="6"/>
      <c r="H60" s="6"/>
      <c r="I60" s="6"/>
      <c r="J60" s="6">
        <v>21.1</v>
      </c>
      <c r="K60" s="6"/>
      <c r="L60" s="6"/>
      <c r="M60" s="41"/>
      <c r="N60" s="41">
        <v>21.1</v>
      </c>
      <c r="O60" s="41"/>
      <c r="P60" s="41"/>
      <c r="Q60" s="41"/>
      <c r="R60" s="41">
        <v>21.1</v>
      </c>
      <c r="S60" s="41"/>
      <c r="T60" s="51" t="s">
        <v>142</v>
      </c>
      <c r="U60" s="44" t="e">
        <f t="shared" si="1"/>
        <v>#DIV/0!</v>
      </c>
      <c r="V60" s="45" t="e">
        <f t="shared" si="1"/>
        <v>#DIV/0!</v>
      </c>
      <c r="W60" s="45">
        <f t="shared" si="1"/>
        <v>100</v>
      </c>
      <c r="X60" s="45" t="e">
        <f t="shared" si="1"/>
        <v>#DIV/0!</v>
      </c>
      <c r="Y60" s="29"/>
    </row>
    <row r="61" spans="1:25" ht="52.5" customHeight="1">
      <c r="A61" s="8" t="s">
        <v>104</v>
      </c>
      <c r="B61" s="9" t="s">
        <v>120</v>
      </c>
      <c r="C61" s="19" t="s">
        <v>62</v>
      </c>
      <c r="D61" s="6"/>
      <c r="E61" s="6"/>
      <c r="F61" s="6">
        <v>17166.5</v>
      </c>
      <c r="G61" s="6"/>
      <c r="H61" s="6"/>
      <c r="I61" s="6"/>
      <c r="J61" s="6">
        <v>17166.5</v>
      </c>
      <c r="K61" s="6"/>
      <c r="L61" s="6"/>
      <c r="M61" s="41"/>
      <c r="N61" s="41">
        <v>17166.400000000001</v>
      </c>
      <c r="O61" s="41"/>
      <c r="P61" s="41"/>
      <c r="Q61" s="41"/>
      <c r="R61" s="41">
        <v>16893.8</v>
      </c>
      <c r="S61" s="41"/>
      <c r="T61" s="51" t="s">
        <v>142</v>
      </c>
      <c r="U61" s="44" t="e">
        <f t="shared" si="1"/>
        <v>#DIV/0!</v>
      </c>
      <c r="V61" s="45" t="e">
        <f t="shared" si="1"/>
        <v>#DIV/0!</v>
      </c>
      <c r="W61" s="45">
        <f t="shared" si="1"/>
        <v>99.999417470072544</v>
      </c>
      <c r="X61" s="45" t="e">
        <f t="shared" si="1"/>
        <v>#DIV/0!</v>
      </c>
      <c r="Y61" s="29"/>
    </row>
    <row r="62" spans="1:25" ht="111" customHeight="1">
      <c r="A62" s="8" t="s">
        <v>25</v>
      </c>
      <c r="B62" s="35" t="s">
        <v>46</v>
      </c>
      <c r="C62" s="19" t="s">
        <v>62</v>
      </c>
      <c r="D62" s="6"/>
      <c r="E62" s="6">
        <v>304.39999999999998</v>
      </c>
      <c r="F62" s="6"/>
      <c r="G62" s="6"/>
      <c r="H62" s="6"/>
      <c r="I62" s="6">
        <v>304.39999999999998</v>
      </c>
      <c r="J62" s="6"/>
      <c r="K62" s="6"/>
      <c r="L62" s="6"/>
      <c r="M62" s="69">
        <v>304.39999999999998</v>
      </c>
      <c r="N62" s="41"/>
      <c r="O62" s="41"/>
      <c r="P62" s="41"/>
      <c r="Q62" s="41">
        <v>235.9</v>
      </c>
      <c r="R62" s="41"/>
      <c r="S62" s="41"/>
      <c r="T62" s="51" t="s">
        <v>142</v>
      </c>
      <c r="U62" s="44" t="e">
        <f t="shared" si="1"/>
        <v>#DIV/0!</v>
      </c>
      <c r="V62" s="45">
        <f t="shared" si="1"/>
        <v>100</v>
      </c>
      <c r="W62" s="45" t="e">
        <f t="shared" si="1"/>
        <v>#DIV/0!</v>
      </c>
      <c r="X62" s="45" t="e">
        <f t="shared" si="1"/>
        <v>#DIV/0!</v>
      </c>
      <c r="Y62" s="29"/>
    </row>
    <row r="63" spans="1:25" ht="116.25" customHeight="1">
      <c r="A63" s="8" t="s">
        <v>105</v>
      </c>
      <c r="B63" s="35" t="s">
        <v>124</v>
      </c>
      <c r="C63" s="19" t="s">
        <v>62</v>
      </c>
      <c r="D63" s="6"/>
      <c r="E63" s="6"/>
      <c r="F63" s="6">
        <v>6065.4</v>
      </c>
      <c r="G63" s="6"/>
      <c r="H63" s="6"/>
      <c r="I63" s="6"/>
      <c r="J63" s="6">
        <v>6065.4</v>
      </c>
      <c r="K63" s="6"/>
      <c r="L63" s="6"/>
      <c r="M63" s="69"/>
      <c r="N63" s="41">
        <v>6065.4</v>
      </c>
      <c r="O63" s="41"/>
      <c r="P63" s="41"/>
      <c r="Q63" s="41"/>
      <c r="R63" s="41">
        <v>6065.3</v>
      </c>
      <c r="S63" s="41"/>
      <c r="T63" s="51" t="s">
        <v>142</v>
      </c>
      <c r="U63" s="44" t="e">
        <f t="shared" si="1"/>
        <v>#DIV/0!</v>
      </c>
      <c r="V63" s="45" t="e">
        <f t="shared" si="1"/>
        <v>#DIV/0!</v>
      </c>
      <c r="W63" s="45">
        <f t="shared" si="1"/>
        <v>100</v>
      </c>
      <c r="X63" s="45" t="e">
        <f t="shared" si="1"/>
        <v>#DIV/0!</v>
      </c>
      <c r="Y63" s="29"/>
    </row>
    <row r="64" spans="1:25" ht="21" customHeight="1">
      <c r="A64" s="37"/>
      <c r="B64" s="14" t="s">
        <v>32</v>
      </c>
      <c r="C64" s="38"/>
      <c r="D64" s="38">
        <f>D55+D57+D62+D63</f>
        <v>0</v>
      </c>
      <c r="E64" s="38">
        <f t="shared" ref="E64:S64" si="11">E55+E57+E62+E63</f>
        <v>304.39999999999998</v>
      </c>
      <c r="F64" s="38">
        <f t="shared" si="11"/>
        <v>99264.2</v>
      </c>
      <c r="G64" s="38">
        <f t="shared" si="11"/>
        <v>0</v>
      </c>
      <c r="H64" s="38">
        <f t="shared" si="11"/>
        <v>0</v>
      </c>
      <c r="I64" s="38">
        <f t="shared" si="11"/>
        <v>304.39999999999998</v>
      </c>
      <c r="J64" s="38">
        <f t="shared" si="11"/>
        <v>99264.2</v>
      </c>
      <c r="K64" s="38">
        <f t="shared" si="11"/>
        <v>0</v>
      </c>
      <c r="L64" s="38">
        <f t="shared" si="11"/>
        <v>0</v>
      </c>
      <c r="M64" s="38">
        <f t="shared" si="11"/>
        <v>304.39999999999998</v>
      </c>
      <c r="N64" s="38">
        <f t="shared" si="11"/>
        <v>99264.3</v>
      </c>
      <c r="O64" s="38">
        <f t="shared" si="11"/>
        <v>0</v>
      </c>
      <c r="P64" s="38">
        <f t="shared" si="11"/>
        <v>0</v>
      </c>
      <c r="Q64" s="38">
        <f t="shared" si="11"/>
        <v>235.9</v>
      </c>
      <c r="R64" s="38">
        <f t="shared" si="11"/>
        <v>99034.5</v>
      </c>
      <c r="S64" s="38">
        <f t="shared" si="11"/>
        <v>0</v>
      </c>
      <c r="T64" s="55"/>
      <c r="U64" s="44" t="e">
        <f t="shared" si="1"/>
        <v>#DIV/0!</v>
      </c>
      <c r="V64" s="45">
        <f t="shared" si="1"/>
        <v>100</v>
      </c>
      <c r="W64" s="45">
        <f t="shared" si="1"/>
        <v>100.00010074125416</v>
      </c>
      <c r="X64" s="45" t="e">
        <f t="shared" si="1"/>
        <v>#DIV/0!</v>
      </c>
      <c r="Y64" s="29"/>
    </row>
    <row r="65" spans="1:25" s="27" customFormat="1" ht="21" customHeight="1">
      <c r="A65" s="34"/>
      <c r="B65" s="25" t="s">
        <v>16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53"/>
      <c r="U65" s="44" t="e">
        <f t="shared" si="1"/>
        <v>#DIV/0!</v>
      </c>
      <c r="V65" s="45" t="e">
        <f t="shared" si="1"/>
        <v>#DIV/0!</v>
      </c>
      <c r="W65" s="45" t="e">
        <f t="shared" si="1"/>
        <v>#DIV/0!</v>
      </c>
      <c r="X65" s="45" t="e">
        <f t="shared" si="1"/>
        <v>#DIV/0!</v>
      </c>
      <c r="Y65" s="29"/>
    </row>
    <row r="66" spans="1:25" ht="27.75" customHeight="1">
      <c r="A66" s="8" t="s">
        <v>26</v>
      </c>
      <c r="B66" s="9" t="s">
        <v>14</v>
      </c>
      <c r="C66" s="19" t="s">
        <v>62</v>
      </c>
      <c r="D66" s="6"/>
      <c r="E66" s="6"/>
      <c r="F66" s="6">
        <v>4688.2</v>
      </c>
      <c r="G66" s="6"/>
      <c r="H66" s="6"/>
      <c r="I66" s="6"/>
      <c r="J66" s="6">
        <v>4688.2</v>
      </c>
      <c r="K66" s="6"/>
      <c r="L66" s="6"/>
      <c r="M66" s="41"/>
      <c r="N66" s="41">
        <v>4688.2</v>
      </c>
      <c r="O66" s="41"/>
      <c r="P66" s="41"/>
      <c r="Q66" s="41"/>
      <c r="R66" s="41">
        <v>4323</v>
      </c>
      <c r="S66" s="41"/>
      <c r="T66" s="51" t="s">
        <v>142</v>
      </c>
      <c r="U66" s="44" t="e">
        <f t="shared" si="1"/>
        <v>#DIV/0!</v>
      </c>
      <c r="V66" s="45" t="e">
        <f t="shared" si="1"/>
        <v>#DIV/0!</v>
      </c>
      <c r="W66" s="45">
        <f t="shared" si="1"/>
        <v>100</v>
      </c>
      <c r="X66" s="45" t="e">
        <f t="shared" si="1"/>
        <v>#DIV/0!</v>
      </c>
      <c r="Y66" s="29"/>
    </row>
    <row r="67" spans="1:25" ht="45.2" customHeight="1">
      <c r="A67" s="13" t="s">
        <v>27</v>
      </c>
      <c r="B67" s="11" t="s">
        <v>106</v>
      </c>
      <c r="C67" s="12"/>
      <c r="D67" s="12">
        <f>D68</f>
        <v>0</v>
      </c>
      <c r="E67" s="12">
        <f t="shared" ref="E67:S67" si="12">E68</f>
        <v>2368</v>
      </c>
      <c r="F67" s="12">
        <f t="shared" si="12"/>
        <v>385.5</v>
      </c>
      <c r="G67" s="12">
        <f t="shared" si="12"/>
        <v>0</v>
      </c>
      <c r="H67" s="12">
        <f>H68</f>
        <v>0</v>
      </c>
      <c r="I67" s="12">
        <f t="shared" si="12"/>
        <v>2368</v>
      </c>
      <c r="J67" s="12">
        <f t="shared" si="12"/>
        <v>385.5</v>
      </c>
      <c r="K67" s="12">
        <f t="shared" si="12"/>
        <v>0</v>
      </c>
      <c r="L67" s="12">
        <f t="shared" si="12"/>
        <v>0</v>
      </c>
      <c r="M67" s="12">
        <f t="shared" si="12"/>
        <v>2368</v>
      </c>
      <c r="N67" s="12">
        <f t="shared" si="12"/>
        <v>385.5</v>
      </c>
      <c r="O67" s="12">
        <f t="shared" si="12"/>
        <v>0</v>
      </c>
      <c r="P67" s="12">
        <f t="shared" si="12"/>
        <v>0</v>
      </c>
      <c r="Q67" s="12">
        <f t="shared" si="12"/>
        <v>2368</v>
      </c>
      <c r="R67" s="12">
        <f t="shared" si="12"/>
        <v>385.5</v>
      </c>
      <c r="S67" s="12">
        <f t="shared" si="12"/>
        <v>0</v>
      </c>
      <c r="T67" s="52"/>
      <c r="U67" s="44" t="e">
        <f t="shared" si="1"/>
        <v>#DIV/0!</v>
      </c>
      <c r="V67" s="45">
        <f t="shared" si="1"/>
        <v>100</v>
      </c>
      <c r="W67" s="45">
        <f t="shared" si="1"/>
        <v>100</v>
      </c>
      <c r="X67" s="45" t="e">
        <f t="shared" si="1"/>
        <v>#DIV/0!</v>
      </c>
      <c r="Y67" s="29"/>
    </row>
    <row r="68" spans="1:25" ht="54" customHeight="1">
      <c r="A68" s="8" t="s">
        <v>28</v>
      </c>
      <c r="B68" s="9" t="s">
        <v>107</v>
      </c>
      <c r="C68" s="19" t="s">
        <v>62</v>
      </c>
      <c r="D68" s="6"/>
      <c r="E68" s="6">
        <v>2368</v>
      </c>
      <c r="F68" s="6">
        <v>385.5</v>
      </c>
      <c r="G68" s="6"/>
      <c r="H68" s="6"/>
      <c r="I68" s="6">
        <v>2368</v>
      </c>
      <c r="J68" s="6">
        <v>385.5</v>
      </c>
      <c r="K68" s="6"/>
      <c r="L68" s="6"/>
      <c r="M68" s="41">
        <v>2368</v>
      </c>
      <c r="N68" s="41">
        <v>385.5</v>
      </c>
      <c r="O68" s="41"/>
      <c r="P68" s="41"/>
      <c r="Q68" s="41">
        <v>2368</v>
      </c>
      <c r="R68" s="41">
        <v>385.5</v>
      </c>
      <c r="S68" s="41"/>
      <c r="T68" s="51" t="s">
        <v>142</v>
      </c>
      <c r="U68" s="44" t="e">
        <f t="shared" si="1"/>
        <v>#DIV/0!</v>
      </c>
      <c r="V68" s="45">
        <f t="shared" si="1"/>
        <v>100</v>
      </c>
      <c r="W68" s="45">
        <f t="shared" si="1"/>
        <v>100</v>
      </c>
      <c r="X68" s="45" t="e">
        <f t="shared" si="1"/>
        <v>#DIV/0!</v>
      </c>
      <c r="Y68" s="29"/>
    </row>
    <row r="69" spans="1:25" ht="62.25" customHeight="1">
      <c r="A69" s="8" t="s">
        <v>109</v>
      </c>
      <c r="B69" s="9" t="s">
        <v>108</v>
      </c>
      <c r="C69" s="19" t="s">
        <v>62</v>
      </c>
      <c r="D69" s="6"/>
      <c r="E69" s="6">
        <v>2965.4</v>
      </c>
      <c r="F69" s="6">
        <v>691.9</v>
      </c>
      <c r="G69" s="6"/>
      <c r="H69" s="6"/>
      <c r="I69" s="6">
        <v>2965.4</v>
      </c>
      <c r="J69" s="6">
        <v>691.9</v>
      </c>
      <c r="K69" s="6"/>
      <c r="L69" s="6"/>
      <c r="M69" s="41">
        <v>2965.4</v>
      </c>
      <c r="N69" s="41">
        <v>691.9</v>
      </c>
      <c r="O69" s="41"/>
      <c r="P69" s="41"/>
      <c r="Q69" s="41">
        <v>2961.7</v>
      </c>
      <c r="R69" s="41">
        <v>691.9</v>
      </c>
      <c r="S69" s="41"/>
      <c r="T69" s="51" t="s">
        <v>142</v>
      </c>
      <c r="U69" s="44" t="e">
        <f t="shared" si="1"/>
        <v>#DIV/0!</v>
      </c>
      <c r="V69" s="45">
        <f t="shared" si="1"/>
        <v>100</v>
      </c>
      <c r="W69" s="45">
        <f t="shared" si="1"/>
        <v>100</v>
      </c>
      <c r="X69" s="45" t="e">
        <f t="shared" si="1"/>
        <v>#DIV/0!</v>
      </c>
      <c r="Y69" s="29"/>
    </row>
    <row r="70" spans="1:25" ht="45.2" customHeight="1">
      <c r="A70" s="13" t="s">
        <v>111</v>
      </c>
      <c r="B70" s="11" t="s">
        <v>75</v>
      </c>
      <c r="C70" s="12"/>
      <c r="D70" s="12">
        <f>SUM(D71:D73)</f>
        <v>0</v>
      </c>
      <c r="E70" s="12">
        <f t="shared" ref="E70:S70" si="13">SUM(E71:E73)</f>
        <v>0</v>
      </c>
      <c r="F70" s="12">
        <f t="shared" si="13"/>
        <v>7340.8</v>
      </c>
      <c r="G70" s="12">
        <f t="shared" si="13"/>
        <v>34.9</v>
      </c>
      <c r="H70" s="12">
        <f>SUM(H71:H73)</f>
        <v>0</v>
      </c>
      <c r="I70" s="12">
        <f t="shared" ref="I70:K70" si="14">SUM(I71:I73)</f>
        <v>0</v>
      </c>
      <c r="J70" s="12">
        <f t="shared" si="14"/>
        <v>7340.8</v>
      </c>
      <c r="K70" s="12">
        <f t="shared" si="14"/>
        <v>34.9</v>
      </c>
      <c r="L70" s="12">
        <f t="shared" si="13"/>
        <v>0</v>
      </c>
      <c r="M70" s="12">
        <f>SUM(M71:M73)</f>
        <v>0</v>
      </c>
      <c r="N70" s="12">
        <f t="shared" si="13"/>
        <v>7340.8</v>
      </c>
      <c r="O70" s="12">
        <f t="shared" si="13"/>
        <v>26.8</v>
      </c>
      <c r="P70" s="12">
        <f t="shared" si="13"/>
        <v>0</v>
      </c>
      <c r="Q70" s="12">
        <f t="shared" si="13"/>
        <v>0</v>
      </c>
      <c r="R70" s="12">
        <f t="shared" si="13"/>
        <v>7335.8</v>
      </c>
      <c r="S70" s="12">
        <f t="shared" si="13"/>
        <v>26.8</v>
      </c>
      <c r="T70" s="52"/>
      <c r="U70" s="44" t="e">
        <f t="shared" si="1"/>
        <v>#DIV/0!</v>
      </c>
      <c r="V70" s="45" t="e">
        <f t="shared" ref="V70:X88" si="15">M70/E70*100</f>
        <v>#DIV/0!</v>
      </c>
      <c r="W70" s="45">
        <f t="shared" si="15"/>
        <v>100</v>
      </c>
      <c r="X70" s="45">
        <f t="shared" si="15"/>
        <v>76.790830945558739</v>
      </c>
      <c r="Y70" s="29"/>
    </row>
    <row r="71" spans="1:25" s="36" customFormat="1" ht="71.25" customHeight="1">
      <c r="A71" s="34" t="s">
        <v>112</v>
      </c>
      <c r="B71" s="35" t="s">
        <v>139</v>
      </c>
      <c r="C71" s="19" t="s">
        <v>62</v>
      </c>
      <c r="D71" s="41"/>
      <c r="E71" s="41"/>
      <c r="F71" s="41">
        <v>212</v>
      </c>
      <c r="G71" s="41"/>
      <c r="H71" s="41"/>
      <c r="I71" s="41"/>
      <c r="J71" s="41">
        <v>212</v>
      </c>
      <c r="K71" s="41"/>
      <c r="L71" s="41"/>
      <c r="M71" s="41"/>
      <c r="N71" s="41">
        <v>212</v>
      </c>
      <c r="O71" s="41"/>
      <c r="P71" s="41"/>
      <c r="Q71" s="41"/>
      <c r="R71" s="41">
        <v>212</v>
      </c>
      <c r="S71" s="41"/>
      <c r="T71" s="51" t="s">
        <v>142</v>
      </c>
      <c r="U71" s="44" t="e">
        <f t="shared" ref="U71:U88" si="16">L71/D71*100</f>
        <v>#DIV/0!</v>
      </c>
      <c r="V71" s="45" t="e">
        <f t="shared" si="15"/>
        <v>#DIV/0!</v>
      </c>
      <c r="W71" s="45">
        <f t="shared" si="15"/>
        <v>100</v>
      </c>
      <c r="X71" s="45" t="e">
        <f t="shared" si="15"/>
        <v>#DIV/0!</v>
      </c>
      <c r="Y71" s="29"/>
    </row>
    <row r="72" spans="1:25" ht="39.75" customHeight="1">
      <c r="A72" s="34" t="s">
        <v>113</v>
      </c>
      <c r="B72" s="9" t="s">
        <v>110</v>
      </c>
      <c r="C72" s="19" t="s">
        <v>62</v>
      </c>
      <c r="D72" s="6"/>
      <c r="E72" s="6"/>
      <c r="F72" s="6">
        <v>7128.8</v>
      </c>
      <c r="G72" s="6"/>
      <c r="H72" s="6"/>
      <c r="I72" s="6"/>
      <c r="J72" s="6">
        <v>7128.8</v>
      </c>
      <c r="K72" s="6"/>
      <c r="L72" s="6"/>
      <c r="M72" s="41"/>
      <c r="N72" s="41">
        <v>7128.8</v>
      </c>
      <c r="O72" s="41"/>
      <c r="P72" s="41"/>
      <c r="Q72" s="41"/>
      <c r="R72" s="41">
        <v>7123.8</v>
      </c>
      <c r="S72" s="41"/>
      <c r="T72" s="51" t="s">
        <v>142</v>
      </c>
      <c r="U72" s="44" t="e">
        <f t="shared" si="16"/>
        <v>#DIV/0!</v>
      </c>
      <c r="V72" s="45" t="e">
        <f t="shared" si="15"/>
        <v>#DIV/0!</v>
      </c>
      <c r="W72" s="45">
        <f t="shared" si="15"/>
        <v>100</v>
      </c>
      <c r="X72" s="45" t="e">
        <f t="shared" si="15"/>
        <v>#DIV/0!</v>
      </c>
      <c r="Y72" s="29"/>
    </row>
    <row r="73" spans="1:25" ht="39.75" customHeight="1">
      <c r="A73" s="34" t="s">
        <v>114</v>
      </c>
      <c r="B73" s="9" t="s">
        <v>69</v>
      </c>
      <c r="C73" s="19" t="s">
        <v>62</v>
      </c>
      <c r="D73" s="6"/>
      <c r="E73" s="6"/>
      <c r="F73" s="6"/>
      <c r="G73" s="6">
        <v>34.9</v>
      </c>
      <c r="H73" s="6"/>
      <c r="I73" s="6"/>
      <c r="J73" s="6"/>
      <c r="K73" s="6">
        <v>34.9</v>
      </c>
      <c r="L73" s="6"/>
      <c r="M73" s="41"/>
      <c r="N73" s="41"/>
      <c r="O73" s="41">
        <v>26.8</v>
      </c>
      <c r="P73" s="41"/>
      <c r="Q73" s="41"/>
      <c r="R73" s="41"/>
      <c r="S73" s="41">
        <f>O73</f>
        <v>26.8</v>
      </c>
      <c r="T73" s="51" t="s">
        <v>142</v>
      </c>
      <c r="U73" s="44" t="e">
        <f t="shared" si="16"/>
        <v>#DIV/0!</v>
      </c>
      <c r="V73" s="45" t="e">
        <f t="shared" si="15"/>
        <v>#DIV/0!</v>
      </c>
      <c r="W73" s="45" t="e">
        <f t="shared" si="15"/>
        <v>#DIV/0!</v>
      </c>
      <c r="X73" s="45">
        <f t="shared" si="15"/>
        <v>76.790830945558739</v>
      </c>
      <c r="Y73" s="29"/>
    </row>
    <row r="74" spans="1:25" ht="21" customHeight="1">
      <c r="A74" s="37"/>
      <c r="B74" s="14" t="s">
        <v>32</v>
      </c>
      <c r="C74" s="38"/>
      <c r="D74" s="38">
        <f>D66+D67+D69+D70</f>
        <v>0</v>
      </c>
      <c r="E74" s="38">
        <f t="shared" ref="E74:S74" si="17">E66+E67+E69+E70</f>
        <v>5333.4</v>
      </c>
      <c r="F74" s="38">
        <f t="shared" si="17"/>
        <v>13106.4</v>
      </c>
      <c r="G74" s="38">
        <f t="shared" si="17"/>
        <v>34.9</v>
      </c>
      <c r="H74" s="38">
        <f>H66+H67+H69+H70</f>
        <v>0</v>
      </c>
      <c r="I74" s="38">
        <f t="shared" ref="I74:K74" si="18">I66+I67+I69+I70</f>
        <v>5333.4</v>
      </c>
      <c r="J74" s="38">
        <f t="shared" si="18"/>
        <v>13106.4</v>
      </c>
      <c r="K74" s="38">
        <f t="shared" si="18"/>
        <v>34.9</v>
      </c>
      <c r="L74" s="38">
        <f t="shared" si="17"/>
        <v>0</v>
      </c>
      <c r="M74" s="38">
        <f t="shared" si="17"/>
        <v>5333.4</v>
      </c>
      <c r="N74" s="38">
        <f t="shared" si="17"/>
        <v>13106.4</v>
      </c>
      <c r="O74" s="38">
        <f t="shared" si="17"/>
        <v>26.8</v>
      </c>
      <c r="P74" s="38">
        <f t="shared" si="17"/>
        <v>0</v>
      </c>
      <c r="Q74" s="38">
        <f t="shared" si="17"/>
        <v>5329.7</v>
      </c>
      <c r="R74" s="38">
        <f t="shared" si="17"/>
        <v>12736.2</v>
      </c>
      <c r="S74" s="38">
        <f t="shared" si="17"/>
        <v>26.8</v>
      </c>
      <c r="T74" s="55"/>
      <c r="U74" s="44" t="e">
        <f t="shared" si="16"/>
        <v>#DIV/0!</v>
      </c>
      <c r="V74" s="45">
        <f t="shared" si="15"/>
        <v>100</v>
      </c>
      <c r="W74" s="45">
        <f t="shared" si="15"/>
        <v>100</v>
      </c>
      <c r="X74" s="45">
        <f t="shared" si="15"/>
        <v>76.790830945558739</v>
      </c>
      <c r="Y74" s="29"/>
    </row>
    <row r="75" spans="1:25" s="27" customFormat="1" ht="21" customHeight="1">
      <c r="A75" s="34"/>
      <c r="B75" s="25" t="s">
        <v>36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53"/>
      <c r="U75" s="44" t="e">
        <f t="shared" si="16"/>
        <v>#DIV/0!</v>
      </c>
      <c r="V75" s="45" t="e">
        <f t="shared" si="15"/>
        <v>#DIV/0!</v>
      </c>
      <c r="W75" s="45" t="e">
        <f t="shared" si="15"/>
        <v>#DIV/0!</v>
      </c>
      <c r="X75" s="45" t="e">
        <f t="shared" si="15"/>
        <v>#DIV/0!</v>
      </c>
      <c r="Y75" s="29"/>
    </row>
    <row r="76" spans="1:25" ht="31.5" customHeight="1">
      <c r="A76" s="8" t="s">
        <v>29</v>
      </c>
      <c r="B76" s="9" t="s">
        <v>17</v>
      </c>
      <c r="C76" s="19" t="s">
        <v>62</v>
      </c>
      <c r="D76" s="6"/>
      <c r="E76" s="6"/>
      <c r="F76" s="6">
        <v>9389.1</v>
      </c>
      <c r="G76" s="6"/>
      <c r="H76" s="6"/>
      <c r="I76" s="6"/>
      <c r="J76" s="6">
        <v>9389.1</v>
      </c>
      <c r="K76" s="6"/>
      <c r="L76" s="6"/>
      <c r="M76" s="41"/>
      <c r="N76" s="41">
        <v>9368.2000000000007</v>
      </c>
      <c r="O76" s="41"/>
      <c r="P76" s="41"/>
      <c r="Q76" s="41"/>
      <c r="R76" s="41">
        <v>9368.2000000000007</v>
      </c>
      <c r="S76" s="41"/>
      <c r="T76" s="51" t="s">
        <v>142</v>
      </c>
      <c r="U76" s="44" t="e">
        <f t="shared" si="16"/>
        <v>#DIV/0!</v>
      </c>
      <c r="V76" s="45" t="e">
        <f t="shared" si="15"/>
        <v>#DIV/0!</v>
      </c>
      <c r="W76" s="45">
        <f t="shared" si="15"/>
        <v>99.777401454878529</v>
      </c>
      <c r="X76" s="45" t="e">
        <f t="shared" si="15"/>
        <v>#DIV/0!</v>
      </c>
      <c r="Y76" s="29"/>
    </row>
    <row r="77" spans="1:25" ht="46.5" customHeight="1">
      <c r="A77" s="8" t="s">
        <v>30</v>
      </c>
      <c r="B77" s="9" t="s">
        <v>102</v>
      </c>
      <c r="C77" s="19" t="s">
        <v>62</v>
      </c>
      <c r="D77" s="6"/>
      <c r="E77" s="6"/>
      <c r="F77" s="6">
        <v>33754.5</v>
      </c>
      <c r="G77" s="6"/>
      <c r="H77" s="6"/>
      <c r="I77" s="6"/>
      <c r="J77" s="6">
        <v>33754.5</v>
      </c>
      <c r="K77" s="6"/>
      <c r="L77" s="6"/>
      <c r="M77" s="41"/>
      <c r="N77" s="41">
        <v>33695.599999999999</v>
      </c>
      <c r="O77" s="41"/>
      <c r="P77" s="41"/>
      <c r="Q77" s="41"/>
      <c r="R77" s="69">
        <v>33652.6</v>
      </c>
      <c r="S77" s="41"/>
      <c r="T77" s="51" t="s">
        <v>142</v>
      </c>
      <c r="U77" s="44" t="e">
        <f t="shared" si="16"/>
        <v>#DIV/0!</v>
      </c>
      <c r="V77" s="45" t="e">
        <f t="shared" si="15"/>
        <v>#DIV/0!</v>
      </c>
      <c r="W77" s="45">
        <f t="shared" si="15"/>
        <v>99.82550474751514</v>
      </c>
      <c r="X77" s="45" t="e">
        <f t="shared" si="15"/>
        <v>#DIV/0!</v>
      </c>
      <c r="Y77" s="29"/>
    </row>
    <row r="78" spans="1:25" ht="67.5" customHeight="1">
      <c r="A78" s="8" t="s">
        <v>115</v>
      </c>
      <c r="B78" s="9" t="s">
        <v>51</v>
      </c>
      <c r="C78" s="19" t="s">
        <v>62</v>
      </c>
      <c r="D78" s="6"/>
      <c r="E78" s="6">
        <v>11863.1</v>
      </c>
      <c r="F78" s="6"/>
      <c r="G78" s="6"/>
      <c r="H78" s="6"/>
      <c r="I78" s="6">
        <v>11863.1</v>
      </c>
      <c r="J78" s="6"/>
      <c r="K78" s="6"/>
      <c r="L78" s="6"/>
      <c r="M78" s="41">
        <f>8121.2+3741.9</f>
        <v>11863.1</v>
      </c>
      <c r="N78" s="41"/>
      <c r="O78" s="41"/>
      <c r="P78" s="41"/>
      <c r="Q78" s="41">
        <f>8121.2+3741.9</f>
        <v>11863.1</v>
      </c>
      <c r="R78" s="41"/>
      <c r="S78" s="41"/>
      <c r="T78" s="51" t="s">
        <v>142</v>
      </c>
      <c r="U78" s="44" t="e">
        <f t="shared" si="16"/>
        <v>#DIV/0!</v>
      </c>
      <c r="V78" s="45">
        <f t="shared" si="15"/>
        <v>100</v>
      </c>
      <c r="W78" s="45" t="e">
        <f t="shared" si="15"/>
        <v>#DIV/0!</v>
      </c>
      <c r="X78" s="45" t="e">
        <f t="shared" si="15"/>
        <v>#DIV/0!</v>
      </c>
      <c r="Y78" s="39"/>
    </row>
    <row r="79" spans="1:25" ht="40.5" customHeight="1">
      <c r="A79" s="13" t="s">
        <v>31</v>
      </c>
      <c r="B79" s="11" t="s">
        <v>75</v>
      </c>
      <c r="C79" s="12"/>
      <c r="D79" s="12">
        <f>SUM(D80:D82)</f>
        <v>0</v>
      </c>
      <c r="E79" s="12">
        <f t="shared" ref="E79:S79" si="19">SUM(E80:E82)</f>
        <v>0</v>
      </c>
      <c r="F79" s="12">
        <f t="shared" si="19"/>
        <v>3961.5</v>
      </c>
      <c r="G79" s="12">
        <f t="shared" si="19"/>
        <v>0.8</v>
      </c>
      <c r="H79" s="12">
        <f>SUM(H80:H82)</f>
        <v>0</v>
      </c>
      <c r="I79" s="12">
        <f t="shared" ref="I79:K79" si="20">SUM(I80:I82)</f>
        <v>0</v>
      </c>
      <c r="J79" s="12">
        <f t="shared" si="20"/>
        <v>3961.5</v>
      </c>
      <c r="K79" s="12">
        <f t="shared" si="20"/>
        <v>0.8</v>
      </c>
      <c r="L79" s="12">
        <f t="shared" si="19"/>
        <v>0</v>
      </c>
      <c r="M79" s="12">
        <f t="shared" si="19"/>
        <v>0</v>
      </c>
      <c r="N79" s="12">
        <f t="shared" si="19"/>
        <v>3961.5</v>
      </c>
      <c r="O79" s="12">
        <f t="shared" si="19"/>
        <v>0</v>
      </c>
      <c r="P79" s="12">
        <f t="shared" si="19"/>
        <v>0</v>
      </c>
      <c r="Q79" s="12">
        <f t="shared" si="19"/>
        <v>0</v>
      </c>
      <c r="R79" s="12">
        <f t="shared" si="19"/>
        <v>3947.3</v>
      </c>
      <c r="S79" s="12">
        <f t="shared" si="19"/>
        <v>0</v>
      </c>
      <c r="T79" s="52"/>
      <c r="U79" s="44" t="e">
        <f t="shared" si="16"/>
        <v>#DIV/0!</v>
      </c>
      <c r="V79" s="45" t="e">
        <f t="shared" si="15"/>
        <v>#DIV/0!</v>
      </c>
      <c r="W79" s="45">
        <f t="shared" si="15"/>
        <v>100</v>
      </c>
      <c r="X79" s="45">
        <f t="shared" si="15"/>
        <v>0</v>
      </c>
      <c r="Y79" s="29"/>
    </row>
    <row r="80" spans="1:25" ht="45.75" customHeight="1">
      <c r="A80" s="8" t="s">
        <v>116</v>
      </c>
      <c r="B80" s="9" t="s">
        <v>55</v>
      </c>
      <c r="C80" s="19" t="s">
        <v>62</v>
      </c>
      <c r="D80" s="6"/>
      <c r="E80" s="6"/>
      <c r="F80" s="6">
        <v>361.5</v>
      </c>
      <c r="G80" s="6"/>
      <c r="H80" s="6"/>
      <c r="I80" s="6"/>
      <c r="J80" s="6">
        <v>361.5</v>
      </c>
      <c r="K80" s="6"/>
      <c r="L80" s="6"/>
      <c r="M80" s="41"/>
      <c r="N80" s="41">
        <v>361.5</v>
      </c>
      <c r="O80" s="41"/>
      <c r="P80" s="41"/>
      <c r="Q80" s="41"/>
      <c r="R80" s="41">
        <v>347.3</v>
      </c>
      <c r="S80" s="6"/>
      <c r="T80" s="51" t="s">
        <v>142</v>
      </c>
      <c r="U80" s="44" t="e">
        <f t="shared" si="16"/>
        <v>#DIV/0!</v>
      </c>
      <c r="V80" s="45" t="e">
        <f t="shared" si="15"/>
        <v>#DIV/0!</v>
      </c>
      <c r="W80" s="45">
        <f t="shared" si="15"/>
        <v>100</v>
      </c>
      <c r="X80" s="45" t="e">
        <f t="shared" si="15"/>
        <v>#DIV/0!</v>
      </c>
      <c r="Y80" s="29"/>
    </row>
    <row r="81" spans="1:25" ht="45.75" customHeight="1">
      <c r="A81" s="8" t="s">
        <v>117</v>
      </c>
      <c r="B81" s="9" t="s">
        <v>65</v>
      </c>
      <c r="C81" s="19" t="s">
        <v>62</v>
      </c>
      <c r="D81" s="6"/>
      <c r="E81" s="6"/>
      <c r="F81" s="6"/>
      <c r="G81" s="6">
        <v>0.8</v>
      </c>
      <c r="H81" s="6"/>
      <c r="I81" s="6"/>
      <c r="J81" s="6"/>
      <c r="K81" s="6">
        <v>0.8</v>
      </c>
      <c r="L81" s="6"/>
      <c r="M81" s="41"/>
      <c r="N81" s="41"/>
      <c r="O81" s="41">
        <v>0</v>
      </c>
      <c r="P81" s="41"/>
      <c r="Q81" s="41"/>
      <c r="R81" s="41"/>
      <c r="S81" s="6">
        <f>O81</f>
        <v>0</v>
      </c>
      <c r="T81" s="51" t="s">
        <v>137</v>
      </c>
      <c r="U81" s="44" t="e">
        <f t="shared" si="16"/>
        <v>#DIV/0!</v>
      </c>
      <c r="V81" s="45" t="e">
        <f t="shared" si="15"/>
        <v>#DIV/0!</v>
      </c>
      <c r="W81" s="45" t="e">
        <f t="shared" si="15"/>
        <v>#DIV/0!</v>
      </c>
      <c r="X81" s="45">
        <f t="shared" si="15"/>
        <v>0</v>
      </c>
      <c r="Y81" s="29"/>
    </row>
    <row r="82" spans="1:25" ht="55.5" customHeight="1">
      <c r="A82" s="8" t="s">
        <v>140</v>
      </c>
      <c r="B82" s="9" t="s">
        <v>141</v>
      </c>
      <c r="C82" s="19" t="s">
        <v>62</v>
      </c>
      <c r="D82" s="6"/>
      <c r="E82" s="6"/>
      <c r="F82" s="6">
        <v>3600</v>
      </c>
      <c r="G82" s="6"/>
      <c r="H82" s="6"/>
      <c r="I82" s="6"/>
      <c r="J82" s="6">
        <v>3600</v>
      </c>
      <c r="K82" s="6"/>
      <c r="L82" s="6"/>
      <c r="M82" s="41"/>
      <c r="N82" s="41">
        <v>3600</v>
      </c>
      <c r="O82" s="41"/>
      <c r="P82" s="41"/>
      <c r="Q82" s="41"/>
      <c r="R82" s="41">
        <v>3600</v>
      </c>
      <c r="S82" s="6"/>
      <c r="T82" s="51" t="s">
        <v>142</v>
      </c>
      <c r="U82" s="44"/>
      <c r="V82" s="45"/>
      <c r="W82" s="45"/>
      <c r="X82" s="45"/>
      <c r="Y82" s="29"/>
    </row>
    <row r="83" spans="1:25" ht="21" customHeight="1">
      <c r="A83" s="37"/>
      <c r="B83" s="14" t="s">
        <v>32</v>
      </c>
      <c r="C83" s="38"/>
      <c r="D83" s="38">
        <f>D76+D77+D78+D79</f>
        <v>0</v>
      </c>
      <c r="E83" s="38">
        <f t="shared" ref="E83:S83" si="21">E76+E77+E78+E79</f>
        <v>11863.1</v>
      </c>
      <c r="F83" s="38">
        <f t="shared" si="21"/>
        <v>47105.1</v>
      </c>
      <c r="G83" s="38">
        <f t="shared" si="21"/>
        <v>0.8</v>
      </c>
      <c r="H83" s="38">
        <f>H76+H77+H78+H79</f>
        <v>0</v>
      </c>
      <c r="I83" s="38">
        <f t="shared" ref="I83:K83" si="22">I76+I77+I78+I79</f>
        <v>11863.1</v>
      </c>
      <c r="J83" s="38">
        <f t="shared" si="22"/>
        <v>47105.1</v>
      </c>
      <c r="K83" s="38">
        <f t="shared" si="22"/>
        <v>0.8</v>
      </c>
      <c r="L83" s="38">
        <f t="shared" si="21"/>
        <v>0</v>
      </c>
      <c r="M83" s="38">
        <f t="shared" si="21"/>
        <v>11863.1</v>
      </c>
      <c r="N83" s="38">
        <f t="shared" si="21"/>
        <v>47025.3</v>
      </c>
      <c r="O83" s="38">
        <f t="shared" si="21"/>
        <v>0</v>
      </c>
      <c r="P83" s="38">
        <f t="shared" si="21"/>
        <v>0</v>
      </c>
      <c r="Q83" s="38">
        <f t="shared" si="21"/>
        <v>11863.1</v>
      </c>
      <c r="R83" s="38">
        <f t="shared" si="21"/>
        <v>46968.100000000006</v>
      </c>
      <c r="S83" s="38">
        <f t="shared" si="21"/>
        <v>0</v>
      </c>
      <c r="T83" s="55"/>
      <c r="U83" s="44" t="e">
        <f t="shared" si="16"/>
        <v>#DIV/0!</v>
      </c>
      <c r="V83" s="45">
        <f t="shared" si="15"/>
        <v>100</v>
      </c>
      <c r="W83" s="45">
        <f t="shared" si="15"/>
        <v>99.83059159199324</v>
      </c>
      <c r="X83" s="45">
        <f t="shared" si="15"/>
        <v>0</v>
      </c>
      <c r="Y83" s="29"/>
    </row>
    <row r="84" spans="1:25" s="27" customFormat="1" ht="15">
      <c r="A84" s="34"/>
      <c r="B84" s="26" t="s">
        <v>66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53"/>
      <c r="U84" s="44" t="e">
        <f t="shared" si="16"/>
        <v>#DIV/0!</v>
      </c>
      <c r="V84" s="45" t="e">
        <f t="shared" si="15"/>
        <v>#DIV/0!</v>
      </c>
      <c r="W84" s="45" t="e">
        <f t="shared" si="15"/>
        <v>#DIV/0!</v>
      </c>
      <c r="X84" s="45" t="e">
        <f t="shared" si="15"/>
        <v>#DIV/0!</v>
      </c>
      <c r="Y84" s="29"/>
    </row>
    <row r="85" spans="1:25" s="27" customFormat="1" ht="69.95" customHeight="1">
      <c r="A85" s="63" t="s">
        <v>67</v>
      </c>
      <c r="B85" s="64" t="s">
        <v>144</v>
      </c>
      <c r="C85" s="65" t="s">
        <v>62</v>
      </c>
      <c r="D85" s="68">
        <f>D86</f>
        <v>2110.6999999999998</v>
      </c>
      <c r="E85" s="68">
        <f t="shared" ref="E85:S85" si="23">E86</f>
        <v>0</v>
      </c>
      <c r="F85" s="68">
        <f t="shared" si="23"/>
        <v>0</v>
      </c>
      <c r="G85" s="68">
        <f t="shared" si="23"/>
        <v>0</v>
      </c>
      <c r="H85" s="68">
        <f>H86</f>
        <v>2110.6999999999998</v>
      </c>
      <c r="I85" s="68">
        <f t="shared" ref="I85:K85" si="24">I86</f>
        <v>0</v>
      </c>
      <c r="J85" s="68">
        <f t="shared" si="24"/>
        <v>0</v>
      </c>
      <c r="K85" s="68">
        <f t="shared" si="24"/>
        <v>0</v>
      </c>
      <c r="L85" s="68">
        <f t="shared" si="23"/>
        <v>2110.6999999999998</v>
      </c>
      <c r="M85" s="68">
        <f t="shared" si="23"/>
        <v>0</v>
      </c>
      <c r="N85" s="68">
        <f t="shared" si="23"/>
        <v>0</v>
      </c>
      <c r="O85" s="68">
        <f t="shared" si="23"/>
        <v>0</v>
      </c>
      <c r="P85" s="68">
        <f t="shared" si="23"/>
        <v>2071</v>
      </c>
      <c r="Q85" s="68">
        <f t="shared" si="23"/>
        <v>0</v>
      </c>
      <c r="R85" s="68">
        <f t="shared" si="23"/>
        <v>0</v>
      </c>
      <c r="S85" s="68">
        <f t="shared" si="23"/>
        <v>0</v>
      </c>
      <c r="T85" s="66"/>
      <c r="U85" s="44"/>
      <c r="V85" s="45"/>
      <c r="W85" s="45"/>
      <c r="X85" s="45"/>
      <c r="Y85" s="29"/>
    </row>
    <row r="86" spans="1:25" s="27" customFormat="1" ht="81" customHeight="1">
      <c r="A86" s="34" t="s">
        <v>68</v>
      </c>
      <c r="B86" s="35" t="s">
        <v>145</v>
      </c>
      <c r="C86" s="19" t="s">
        <v>62</v>
      </c>
      <c r="D86" s="41">
        <v>2110.6999999999998</v>
      </c>
      <c r="E86" s="41"/>
      <c r="F86" s="41"/>
      <c r="G86" s="41"/>
      <c r="H86" s="41">
        <v>2110.6999999999998</v>
      </c>
      <c r="I86" s="41"/>
      <c r="J86" s="41"/>
      <c r="K86" s="41"/>
      <c r="L86" s="41">
        <v>2110.6999999999998</v>
      </c>
      <c r="M86" s="41"/>
      <c r="N86" s="41"/>
      <c r="O86" s="41"/>
      <c r="P86" s="41">
        <f>2071</f>
        <v>2071</v>
      </c>
      <c r="Q86" s="41"/>
      <c r="R86" s="41"/>
      <c r="S86" s="41"/>
      <c r="T86" s="51" t="s">
        <v>142</v>
      </c>
      <c r="U86" s="44"/>
      <c r="V86" s="45"/>
      <c r="W86" s="45"/>
      <c r="X86" s="45"/>
      <c r="Y86" s="29"/>
    </row>
    <row r="87" spans="1:25" ht="21" customHeight="1">
      <c r="A87" s="37"/>
      <c r="B87" s="14" t="s">
        <v>32</v>
      </c>
      <c r="C87" s="38"/>
      <c r="D87" s="38">
        <f>D85</f>
        <v>2110.6999999999998</v>
      </c>
      <c r="E87" s="38">
        <f t="shared" ref="E87:S87" si="25">E85</f>
        <v>0</v>
      </c>
      <c r="F87" s="38">
        <f t="shared" si="25"/>
        <v>0</v>
      </c>
      <c r="G87" s="38">
        <f t="shared" si="25"/>
        <v>0</v>
      </c>
      <c r="H87" s="38">
        <f t="shared" si="25"/>
        <v>2110.6999999999998</v>
      </c>
      <c r="I87" s="38">
        <f t="shared" si="25"/>
        <v>0</v>
      </c>
      <c r="J87" s="38">
        <f t="shared" si="25"/>
        <v>0</v>
      </c>
      <c r="K87" s="38">
        <f t="shared" si="25"/>
        <v>0</v>
      </c>
      <c r="L87" s="38">
        <f t="shared" si="25"/>
        <v>2110.6999999999998</v>
      </c>
      <c r="M87" s="38">
        <f t="shared" si="25"/>
        <v>0</v>
      </c>
      <c r="N87" s="38">
        <f t="shared" si="25"/>
        <v>0</v>
      </c>
      <c r="O87" s="38">
        <f t="shared" si="25"/>
        <v>0</v>
      </c>
      <c r="P87" s="38">
        <f t="shared" si="25"/>
        <v>2071</v>
      </c>
      <c r="Q87" s="38">
        <f t="shared" si="25"/>
        <v>0</v>
      </c>
      <c r="R87" s="38">
        <f t="shared" si="25"/>
        <v>0</v>
      </c>
      <c r="S87" s="38">
        <f t="shared" si="25"/>
        <v>0</v>
      </c>
      <c r="T87" s="55"/>
      <c r="U87" s="44">
        <f t="shared" si="16"/>
        <v>100</v>
      </c>
      <c r="V87" s="45" t="e">
        <f t="shared" si="15"/>
        <v>#DIV/0!</v>
      </c>
      <c r="W87" s="45" t="e">
        <f t="shared" si="15"/>
        <v>#DIV/0!</v>
      </c>
      <c r="X87" s="45" t="e">
        <f t="shared" si="15"/>
        <v>#DIV/0!</v>
      </c>
      <c r="Y87" s="29"/>
    </row>
    <row r="88" spans="1:25" s="27" customFormat="1" ht="21" customHeight="1">
      <c r="A88" s="34"/>
      <c r="B88" s="35" t="s">
        <v>33</v>
      </c>
      <c r="C88" s="41"/>
      <c r="D88" s="69">
        <f>D25+D53+D64+D74+D83+D87</f>
        <v>88714.599999999991</v>
      </c>
      <c r="E88" s="69">
        <f t="shared" ref="E88:S88" si="26">E25+E53+E64+E74+E83+E87</f>
        <v>1140749.1000000001</v>
      </c>
      <c r="F88" s="69">
        <f t="shared" si="26"/>
        <v>580580.79999999993</v>
      </c>
      <c r="G88" s="69">
        <f t="shared" si="26"/>
        <v>366.9</v>
      </c>
      <c r="H88" s="69">
        <f t="shared" si="26"/>
        <v>88714.599999999991</v>
      </c>
      <c r="I88" s="69">
        <f t="shared" si="26"/>
        <v>1140749.1000000001</v>
      </c>
      <c r="J88" s="69">
        <f t="shared" si="26"/>
        <v>580580.79999999993</v>
      </c>
      <c r="K88" s="69">
        <f t="shared" si="26"/>
        <v>366.9</v>
      </c>
      <c r="L88" s="69">
        <f t="shared" si="26"/>
        <v>88284.099999999991</v>
      </c>
      <c r="M88" s="69">
        <f t="shared" si="26"/>
        <v>1140236.8</v>
      </c>
      <c r="N88" s="69">
        <f t="shared" si="26"/>
        <v>578047</v>
      </c>
      <c r="O88" s="69">
        <f t="shared" si="26"/>
        <v>356.7</v>
      </c>
      <c r="P88" s="69">
        <f t="shared" si="26"/>
        <v>81979.199999999983</v>
      </c>
      <c r="Q88" s="69">
        <f t="shared" si="26"/>
        <v>1134853.7</v>
      </c>
      <c r="R88" s="69">
        <f t="shared" si="26"/>
        <v>561037.1</v>
      </c>
      <c r="S88" s="69">
        <f t="shared" si="26"/>
        <v>356.7</v>
      </c>
      <c r="T88" s="53"/>
      <c r="U88" s="44">
        <f t="shared" si="16"/>
        <v>99.514736018648563</v>
      </c>
      <c r="V88" s="45">
        <f t="shared" si="15"/>
        <v>99.955090913505856</v>
      </c>
      <c r="W88" s="45">
        <f t="shared" si="15"/>
        <v>99.563574958042025</v>
      </c>
      <c r="X88" s="45">
        <f t="shared" si="15"/>
        <v>97.219950940310724</v>
      </c>
      <c r="Y88" s="29"/>
    </row>
    <row r="89" spans="1:25">
      <c r="Y89" s="29"/>
    </row>
    <row r="90" spans="1:25" s="20" customFormat="1" ht="15">
      <c r="A90" s="23" t="s">
        <v>125</v>
      </c>
      <c r="H90" s="47"/>
      <c r="I90" s="47"/>
      <c r="J90" s="47"/>
      <c r="K90" s="47"/>
      <c r="N90" s="76"/>
      <c r="O90" s="33"/>
      <c r="P90" s="33"/>
      <c r="Q90" s="76"/>
      <c r="T90" s="47"/>
    </row>
    <row r="91" spans="1:25" s="20" customFormat="1" ht="15">
      <c r="A91" s="23" t="s">
        <v>63</v>
      </c>
      <c r="H91" s="47"/>
      <c r="I91" s="47"/>
      <c r="J91" s="47"/>
      <c r="K91" s="47"/>
      <c r="L91" s="20" t="s">
        <v>126</v>
      </c>
      <c r="R91" s="80"/>
      <c r="T91" s="47"/>
    </row>
    <row r="92" spans="1:25" s="1" customFormat="1">
      <c r="A92" s="18"/>
      <c r="H92" s="46"/>
      <c r="I92" s="46"/>
      <c r="J92" s="46"/>
      <c r="K92" s="46"/>
      <c r="T92" s="46"/>
    </row>
    <row r="93" spans="1:25" s="30" customFormat="1" ht="15">
      <c r="A93" s="33"/>
      <c r="B93" s="33"/>
      <c r="C93" s="33"/>
      <c r="D93" s="70"/>
      <c r="E93" s="71"/>
      <c r="F93" s="71"/>
      <c r="G93" s="71"/>
      <c r="H93" s="48"/>
      <c r="I93" s="48"/>
      <c r="J93" s="48"/>
      <c r="K93" s="48"/>
      <c r="L93" s="71"/>
      <c r="M93" s="71"/>
      <c r="N93" s="71"/>
      <c r="O93" s="71"/>
      <c r="P93" s="71"/>
      <c r="Q93" s="20"/>
      <c r="R93" s="20"/>
      <c r="S93" s="20"/>
      <c r="T93" s="47"/>
      <c r="U93" s="20"/>
      <c r="V93" s="40"/>
    </row>
    <row r="94" spans="1:25">
      <c r="A94" s="1"/>
      <c r="B94" s="18"/>
    </row>
    <row r="95" spans="1:25">
      <c r="V95" s="29"/>
    </row>
    <row r="96" spans="1:25">
      <c r="M96" s="77"/>
      <c r="N96" s="77"/>
    </row>
    <row r="98" spans="13:14">
      <c r="M98" s="77"/>
      <c r="N98" s="77"/>
    </row>
  </sheetData>
  <autoFilter ref="A8:AA91"/>
  <mergeCells count="9">
    <mergeCell ref="L6:O6"/>
    <mergeCell ref="P6:S6"/>
    <mergeCell ref="T6:T7"/>
    <mergeCell ref="C2:K2"/>
    <mergeCell ref="A6:A7"/>
    <mergeCell ref="B6:B7"/>
    <mergeCell ref="C6:C7"/>
    <mergeCell ref="D6:G6"/>
    <mergeCell ref="H6:K6"/>
  </mergeCells>
  <pageMargins left="0.70866141732283472" right="0.70866141732283472" top="0.23622047244094491" bottom="0.19685039370078741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в УЭк  вар 2</vt:lpstr>
      <vt:lpstr>'отчет в УЭк  вар 2'!Заголовки_для_печати</vt:lpstr>
      <vt:lpstr>'отчет в УЭк  вар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2017-03-28T10:36:13Z</cp:lastPrinted>
  <dcterms:created xsi:type="dcterms:W3CDTF">2006-09-28T05:33:49Z</dcterms:created>
  <dcterms:modified xsi:type="dcterms:W3CDTF">2023-04-19T10:28:11Z</dcterms:modified>
</cp:coreProperties>
</file>