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  " sheetId="3" r:id="rId1"/>
  </sheets>
  <definedNames>
    <definedName name="_xlnm._FilterDatabase" localSheetId="0" hidden="1">'отчет в УЭк  '!$A$8:$AA$110</definedName>
    <definedName name="_xlnm.Print_Titles" localSheetId="0">'отчет в УЭк  '!$6:$7</definedName>
    <definedName name="_xlnm.Print_Area" localSheetId="0">'отчет в УЭк  '!$A$1:$T$113</definedName>
  </definedNames>
  <calcPr calcId="125725"/>
</workbook>
</file>

<file path=xl/calcChain.xml><?xml version="1.0" encoding="utf-8"?>
<calcChain xmlns="http://schemas.openxmlformats.org/spreadsheetml/2006/main">
  <c r="Q84" i="3"/>
  <c r="R40"/>
  <c r="R32"/>
  <c r="Q32"/>
  <c r="P32"/>
  <c r="Q28"/>
  <c r="N10" l="1"/>
  <c r="M84"/>
  <c r="N40"/>
  <c r="W36"/>
  <c r="W38"/>
  <c r="M28"/>
  <c r="K102"/>
  <c r="J102"/>
  <c r="I102"/>
  <c r="H102"/>
  <c r="K99"/>
  <c r="J99"/>
  <c r="I99"/>
  <c r="H99"/>
  <c r="K95"/>
  <c r="K106" s="1"/>
  <c r="J95"/>
  <c r="J106" s="1"/>
  <c r="I95"/>
  <c r="I106" s="1"/>
  <c r="H95"/>
  <c r="H106" s="1"/>
  <c r="K91"/>
  <c r="K93" s="1"/>
  <c r="J91"/>
  <c r="J93" s="1"/>
  <c r="I91"/>
  <c r="I93" s="1"/>
  <c r="H91"/>
  <c r="H93" s="1"/>
  <c r="K85"/>
  <c r="K89" s="1"/>
  <c r="J85"/>
  <c r="J89" s="1"/>
  <c r="I85"/>
  <c r="I89" s="1"/>
  <c r="H85"/>
  <c r="H89" s="1"/>
  <c r="K76"/>
  <c r="J76"/>
  <c r="I76"/>
  <c r="H76"/>
  <c r="K73"/>
  <c r="K80" s="1"/>
  <c r="J73"/>
  <c r="J80" s="1"/>
  <c r="I73"/>
  <c r="I80" s="1"/>
  <c r="H73"/>
  <c r="H80" s="1"/>
  <c r="K67"/>
  <c r="J67"/>
  <c r="I67"/>
  <c r="H67"/>
  <c r="K60"/>
  <c r="J60"/>
  <c r="I60"/>
  <c r="H60"/>
  <c r="K58"/>
  <c r="K70" s="1"/>
  <c r="J58"/>
  <c r="J70" s="1"/>
  <c r="I58"/>
  <c r="I70" s="1"/>
  <c r="H58"/>
  <c r="H70" s="1"/>
  <c r="K39"/>
  <c r="J39"/>
  <c r="I39"/>
  <c r="H39"/>
  <c r="K29"/>
  <c r="K56" s="1"/>
  <c r="J29"/>
  <c r="J56" s="1"/>
  <c r="I29"/>
  <c r="I56" s="1"/>
  <c r="H29"/>
  <c r="H56" s="1"/>
  <c r="K22"/>
  <c r="J22"/>
  <c r="I22"/>
  <c r="H22"/>
  <c r="K11"/>
  <c r="K26" s="1"/>
  <c r="K107" s="1"/>
  <c r="J11"/>
  <c r="J26" s="1"/>
  <c r="J107" s="1"/>
  <c r="I11"/>
  <c r="I26" s="1"/>
  <c r="I107" s="1"/>
  <c r="H11"/>
  <c r="H26" s="1"/>
  <c r="H107" s="1"/>
  <c r="E29" l="1"/>
  <c r="F29"/>
  <c r="G29"/>
  <c r="L29"/>
  <c r="M29"/>
  <c r="N29"/>
  <c r="O29"/>
  <c r="P29"/>
  <c r="Q29"/>
  <c r="R29"/>
  <c r="S29"/>
  <c r="D29"/>
  <c r="E85" l="1"/>
  <c r="F85"/>
  <c r="G85"/>
  <c r="L85"/>
  <c r="M85"/>
  <c r="N85"/>
  <c r="O85"/>
  <c r="P85"/>
  <c r="Q85"/>
  <c r="R85"/>
  <c r="S85"/>
  <c r="D85"/>
  <c r="U11" l="1"/>
  <c r="V11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U21"/>
  <c r="V21"/>
  <c r="W21"/>
  <c r="X21"/>
  <c r="U23"/>
  <c r="V23"/>
  <c r="W23"/>
  <c r="X23"/>
  <c r="U24"/>
  <c r="V24"/>
  <c r="W24"/>
  <c r="X24"/>
  <c r="U25"/>
  <c r="V25"/>
  <c r="W25"/>
  <c r="X25"/>
  <c r="U27"/>
  <c r="V27"/>
  <c r="W27"/>
  <c r="X27"/>
  <c r="U28"/>
  <c r="V28"/>
  <c r="W28"/>
  <c r="X28"/>
  <c r="X29"/>
  <c r="U30"/>
  <c r="V30"/>
  <c r="W30"/>
  <c r="X30"/>
  <c r="U31"/>
  <c r="V31"/>
  <c r="W31"/>
  <c r="X31"/>
  <c r="U32"/>
  <c r="V32"/>
  <c r="W32"/>
  <c r="X32"/>
  <c r="U33"/>
  <c r="V33"/>
  <c r="W33"/>
  <c r="X33"/>
  <c r="U34"/>
  <c r="V34"/>
  <c r="W34"/>
  <c r="X34"/>
  <c r="U35"/>
  <c r="V35"/>
  <c r="W35"/>
  <c r="X35"/>
  <c r="U37"/>
  <c r="V37"/>
  <c r="W37"/>
  <c r="X37"/>
  <c r="U39"/>
  <c r="V39"/>
  <c r="X39"/>
  <c r="U40"/>
  <c r="V40"/>
  <c r="W40"/>
  <c r="X40"/>
  <c r="U41"/>
  <c r="V41"/>
  <c r="W41"/>
  <c r="X41"/>
  <c r="U42"/>
  <c r="V42"/>
  <c r="W42"/>
  <c r="X42"/>
  <c r="U43"/>
  <c r="V43"/>
  <c r="W43"/>
  <c r="X43"/>
  <c r="U44"/>
  <c r="V44"/>
  <c r="W44"/>
  <c r="X44"/>
  <c r="U45"/>
  <c r="V45"/>
  <c r="W45"/>
  <c r="X45"/>
  <c r="U46"/>
  <c r="V46"/>
  <c r="W46"/>
  <c r="X46"/>
  <c r="U47"/>
  <c r="V47"/>
  <c r="W47"/>
  <c r="X47"/>
  <c r="U48"/>
  <c r="V48"/>
  <c r="W48"/>
  <c r="X48"/>
  <c r="U49"/>
  <c r="V49"/>
  <c r="W49"/>
  <c r="X49"/>
  <c r="U50"/>
  <c r="V50"/>
  <c r="W50"/>
  <c r="X50"/>
  <c r="U51"/>
  <c r="V51"/>
  <c r="W51"/>
  <c r="X51"/>
  <c r="U52"/>
  <c r="V52"/>
  <c r="W52"/>
  <c r="X52"/>
  <c r="U53"/>
  <c r="V53"/>
  <c r="W53"/>
  <c r="X53"/>
  <c r="U54"/>
  <c r="V54"/>
  <c r="W54"/>
  <c r="X54"/>
  <c r="U55"/>
  <c r="V55"/>
  <c r="W55"/>
  <c r="X55"/>
  <c r="U57"/>
  <c r="V57"/>
  <c r="W57"/>
  <c r="X57"/>
  <c r="U58"/>
  <c r="V58"/>
  <c r="X58"/>
  <c r="U59"/>
  <c r="V59"/>
  <c r="W59"/>
  <c r="X59"/>
  <c r="U60"/>
  <c r="V60"/>
  <c r="X60"/>
  <c r="U61"/>
  <c r="V61"/>
  <c r="W61"/>
  <c r="X61"/>
  <c r="U62"/>
  <c r="V62"/>
  <c r="W62"/>
  <c r="X62"/>
  <c r="U63"/>
  <c r="V63"/>
  <c r="W63"/>
  <c r="X63"/>
  <c r="U64"/>
  <c r="V64"/>
  <c r="W64"/>
  <c r="X64"/>
  <c r="U65"/>
  <c r="V65"/>
  <c r="W65"/>
  <c r="X65"/>
  <c r="U66"/>
  <c r="V66"/>
  <c r="W66"/>
  <c r="X66"/>
  <c r="U67"/>
  <c r="V67"/>
  <c r="W67"/>
  <c r="X67"/>
  <c r="U68"/>
  <c r="V68"/>
  <c r="W68"/>
  <c r="X68"/>
  <c r="U69"/>
  <c r="V69"/>
  <c r="W69"/>
  <c r="X69"/>
  <c r="U70"/>
  <c r="X70"/>
  <c r="U71"/>
  <c r="V71"/>
  <c r="W71"/>
  <c r="X71"/>
  <c r="U72"/>
  <c r="V72"/>
  <c r="W72"/>
  <c r="X72"/>
  <c r="U73"/>
  <c r="X73"/>
  <c r="U74"/>
  <c r="V74"/>
  <c r="W74"/>
  <c r="X74"/>
  <c r="U75"/>
  <c r="V75"/>
  <c r="W75"/>
  <c r="X75"/>
  <c r="U76"/>
  <c r="V76"/>
  <c r="U77"/>
  <c r="V77"/>
  <c r="W77"/>
  <c r="X77"/>
  <c r="U78"/>
  <c r="V78"/>
  <c r="W78"/>
  <c r="X78"/>
  <c r="U79"/>
  <c r="V79"/>
  <c r="W79"/>
  <c r="X79"/>
  <c r="U80"/>
  <c r="U81"/>
  <c r="V81"/>
  <c r="W81"/>
  <c r="X81"/>
  <c r="U82"/>
  <c r="V82"/>
  <c r="W82"/>
  <c r="X82"/>
  <c r="U83"/>
  <c r="V83"/>
  <c r="W83"/>
  <c r="X83"/>
  <c r="U84"/>
  <c r="V84"/>
  <c r="W84"/>
  <c r="X84"/>
  <c r="U85"/>
  <c r="V85"/>
  <c r="W85"/>
  <c r="X85"/>
  <c r="U86"/>
  <c r="V86"/>
  <c r="W86"/>
  <c r="X86"/>
  <c r="U87"/>
  <c r="V87"/>
  <c r="W87"/>
  <c r="X87"/>
  <c r="U90"/>
  <c r="V90"/>
  <c r="W90"/>
  <c r="X90"/>
  <c r="U91"/>
  <c r="V91"/>
  <c r="W91"/>
  <c r="X91"/>
  <c r="U92"/>
  <c r="V92"/>
  <c r="W92"/>
  <c r="X92"/>
  <c r="U93"/>
  <c r="V93"/>
  <c r="W93"/>
  <c r="X93"/>
  <c r="U94"/>
  <c r="V94"/>
  <c r="W94"/>
  <c r="X94"/>
  <c r="U95"/>
  <c r="V95"/>
  <c r="W95"/>
  <c r="X95"/>
  <c r="U96"/>
  <c r="V96"/>
  <c r="W96"/>
  <c r="X96"/>
  <c r="U97"/>
  <c r="V97"/>
  <c r="W97"/>
  <c r="X97"/>
  <c r="U98"/>
  <c r="V98"/>
  <c r="W98"/>
  <c r="X98"/>
  <c r="U99"/>
  <c r="V99"/>
  <c r="W99"/>
  <c r="X99"/>
  <c r="U100"/>
  <c r="V100"/>
  <c r="W100"/>
  <c r="X100"/>
  <c r="U101"/>
  <c r="V101"/>
  <c r="W101"/>
  <c r="X101"/>
  <c r="U102"/>
  <c r="V102"/>
  <c r="W102"/>
  <c r="X102"/>
  <c r="U103"/>
  <c r="V103"/>
  <c r="W103"/>
  <c r="X103"/>
  <c r="U104"/>
  <c r="V104"/>
  <c r="W104"/>
  <c r="X104"/>
  <c r="U105"/>
  <c r="V105"/>
  <c r="W105"/>
  <c r="X105"/>
  <c r="U106"/>
  <c r="V106"/>
  <c r="W106"/>
  <c r="X106"/>
  <c r="X10"/>
  <c r="W10"/>
  <c r="V10"/>
  <c r="U10"/>
  <c r="G56" l="1"/>
  <c r="O56"/>
  <c r="L56"/>
  <c r="M56"/>
  <c r="P56"/>
  <c r="E22"/>
  <c r="F22"/>
  <c r="G22"/>
  <c r="L22"/>
  <c r="M22"/>
  <c r="N22"/>
  <c r="O22"/>
  <c r="X22" s="1"/>
  <c r="P22"/>
  <c r="Q22"/>
  <c r="R22"/>
  <c r="S22"/>
  <c r="D22"/>
  <c r="X56" l="1"/>
  <c r="V22"/>
  <c r="U22"/>
  <c r="W29"/>
  <c r="V29"/>
  <c r="U29"/>
  <c r="W22"/>
  <c r="E56"/>
  <c r="V56" s="1"/>
  <c r="D56"/>
  <c r="U56" s="1"/>
  <c r="S10"/>
  <c r="R76" l="1"/>
  <c r="R16"/>
  <c r="N39"/>
  <c r="N56" s="1"/>
  <c r="N11"/>
  <c r="N26" s="1"/>
  <c r="S28"/>
  <c r="R101"/>
  <c r="R99" s="1"/>
  <c r="R104"/>
  <c r="R103"/>
  <c r="R102" s="1"/>
  <c r="Q103"/>
  <c r="E11"/>
  <c r="F11"/>
  <c r="G11"/>
  <c r="L11"/>
  <c r="M11"/>
  <c r="O11"/>
  <c r="P11"/>
  <c r="Q11"/>
  <c r="D11"/>
  <c r="Q49"/>
  <c r="Q56" s="1"/>
  <c r="Q20"/>
  <c r="Q89"/>
  <c r="M76"/>
  <c r="S102"/>
  <c r="Q102"/>
  <c r="P102"/>
  <c r="O102"/>
  <c r="N102"/>
  <c r="M102"/>
  <c r="L102"/>
  <c r="G102"/>
  <c r="F102"/>
  <c r="E102"/>
  <c r="D102"/>
  <c r="S99"/>
  <c r="Q99"/>
  <c r="P99"/>
  <c r="O99"/>
  <c r="N99"/>
  <c r="M99"/>
  <c r="L99"/>
  <c r="G99"/>
  <c r="F99"/>
  <c r="E99"/>
  <c r="D99"/>
  <c r="D106" s="1"/>
  <c r="S95"/>
  <c r="R95"/>
  <c r="Q95"/>
  <c r="P95"/>
  <c r="P106" s="1"/>
  <c r="O95"/>
  <c r="O106" s="1"/>
  <c r="N95"/>
  <c r="M95"/>
  <c r="L95"/>
  <c r="G95"/>
  <c r="F95"/>
  <c r="E95"/>
  <c r="D95"/>
  <c r="S91"/>
  <c r="S93"/>
  <c r="R91"/>
  <c r="R93"/>
  <c r="Q91"/>
  <c r="Q93"/>
  <c r="P91"/>
  <c r="P93"/>
  <c r="O91"/>
  <c r="O93"/>
  <c r="N91"/>
  <c r="M91"/>
  <c r="M93" s="1"/>
  <c r="L91"/>
  <c r="L93"/>
  <c r="G91"/>
  <c r="G93"/>
  <c r="F91"/>
  <c r="F93"/>
  <c r="E91"/>
  <c r="E93"/>
  <c r="D91"/>
  <c r="D93"/>
  <c r="S87"/>
  <c r="S89"/>
  <c r="P89"/>
  <c r="O89"/>
  <c r="M89"/>
  <c r="L89"/>
  <c r="G89"/>
  <c r="F89"/>
  <c r="E89"/>
  <c r="D89"/>
  <c r="U89" s="1"/>
  <c r="S79"/>
  <c r="S76" s="1"/>
  <c r="Q76"/>
  <c r="P76"/>
  <c r="O76"/>
  <c r="O80" s="1"/>
  <c r="N76"/>
  <c r="L76"/>
  <c r="G76"/>
  <c r="F76"/>
  <c r="E76"/>
  <c r="D76"/>
  <c r="D80"/>
  <c r="S73"/>
  <c r="R73"/>
  <c r="Q73"/>
  <c r="Q80" s="1"/>
  <c r="P73"/>
  <c r="P80" s="1"/>
  <c r="O73"/>
  <c r="N73"/>
  <c r="W73" s="1"/>
  <c r="M73"/>
  <c r="L73"/>
  <c r="G73"/>
  <c r="F73"/>
  <c r="E73"/>
  <c r="E80"/>
  <c r="D73"/>
  <c r="S67"/>
  <c r="R67"/>
  <c r="Q67"/>
  <c r="P67"/>
  <c r="O67"/>
  <c r="N67"/>
  <c r="M67"/>
  <c r="L67"/>
  <c r="G67"/>
  <c r="F67"/>
  <c r="E67"/>
  <c r="D67"/>
  <c r="S60"/>
  <c r="R60"/>
  <c r="Q60"/>
  <c r="P60"/>
  <c r="O60"/>
  <c r="N60"/>
  <c r="M60"/>
  <c r="L60"/>
  <c r="G60"/>
  <c r="F60"/>
  <c r="E60"/>
  <c r="D60"/>
  <c r="S58"/>
  <c r="S70"/>
  <c r="R58"/>
  <c r="Q58"/>
  <c r="Q70"/>
  <c r="P58"/>
  <c r="P70"/>
  <c r="O58"/>
  <c r="O70"/>
  <c r="N58"/>
  <c r="M58"/>
  <c r="M70"/>
  <c r="V70" s="1"/>
  <c r="L58"/>
  <c r="L70" s="1"/>
  <c r="G58"/>
  <c r="G70" s="1"/>
  <c r="F58"/>
  <c r="E58"/>
  <c r="E70"/>
  <c r="D58"/>
  <c r="D70"/>
  <c r="S39"/>
  <c r="Q39"/>
  <c r="P39"/>
  <c r="O39"/>
  <c r="M39"/>
  <c r="L39"/>
  <c r="G39"/>
  <c r="F39"/>
  <c r="E39"/>
  <c r="D39"/>
  <c r="P26"/>
  <c r="M26"/>
  <c r="L26"/>
  <c r="G26"/>
  <c r="E26"/>
  <c r="D26"/>
  <c r="S16"/>
  <c r="S11"/>
  <c r="S26" s="1"/>
  <c r="N89"/>
  <c r="L80"/>
  <c r="G106"/>
  <c r="S106"/>
  <c r="N93"/>
  <c r="L106"/>
  <c r="O26"/>
  <c r="F80"/>
  <c r="Q26"/>
  <c r="R89"/>
  <c r="R39"/>
  <c r="R56" s="1"/>
  <c r="W58" l="1"/>
  <c r="X11"/>
  <c r="G80"/>
  <c r="X80" s="1"/>
  <c r="X76"/>
  <c r="W60"/>
  <c r="U26"/>
  <c r="V26"/>
  <c r="R80"/>
  <c r="S56"/>
  <c r="V89"/>
  <c r="W76"/>
  <c r="M80"/>
  <c r="V80" s="1"/>
  <c r="V73"/>
  <c r="X26"/>
  <c r="W11"/>
  <c r="W89"/>
  <c r="X89"/>
  <c r="W39"/>
  <c r="F56"/>
  <c r="W56" s="1"/>
  <c r="R70"/>
  <c r="N106"/>
  <c r="R106"/>
  <c r="Q106"/>
  <c r="M106"/>
  <c r="M107" s="1"/>
  <c r="S80"/>
  <c r="N80"/>
  <c r="W80" s="1"/>
  <c r="N70"/>
  <c r="R11"/>
  <c r="R26" s="1"/>
  <c r="F106"/>
  <c r="E106"/>
  <c r="F70"/>
  <c r="O107"/>
  <c r="E107"/>
  <c r="D107"/>
  <c r="F26"/>
  <c r="W26" s="1"/>
  <c r="Q107"/>
  <c r="L107"/>
  <c r="P107"/>
  <c r="S107" l="1"/>
  <c r="G107"/>
  <c r="X107" s="1"/>
  <c r="W70"/>
  <c r="V107"/>
  <c r="U107"/>
  <c r="R107"/>
  <c r="F107"/>
  <c r="N107"/>
  <c r="W107" l="1"/>
</calcChain>
</file>

<file path=xl/sharedStrings.xml><?xml version="1.0" encoding="utf-8"?>
<sst xmlns="http://schemas.openxmlformats.org/spreadsheetml/2006/main" count="340" uniqueCount="176">
  <si>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</si>
  <si>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</si>
  <si>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</si>
  <si>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</si>
  <si>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</si>
  <si>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</si>
  <si>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</si>
  <si>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</si>
  <si>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</si>
  <si>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</si>
  <si>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</si>
  <si>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</si>
  <si>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</si>
  <si>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</si>
  <si>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</si>
  <si>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</si>
  <si>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</si>
  <si>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</si>
  <si>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</si>
  <si>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</si>
  <si>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</si>
  <si>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</si>
  <si>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</si>
  <si>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</si>
  <si>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</si>
  <si>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</si>
  <si>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</si>
  <si>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</si>
  <si>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</si>
  <si>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</si>
  <si>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</si>
  <si>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</si>
  <si>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</si>
  <si>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</si>
  <si>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</si>
  <si>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</si>
  <si>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</si>
  <si>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</si>
  <si>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</si>
  <si>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</si>
  <si>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</si>
  <si>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</si>
  <si>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</si>
  <si>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</si>
  <si>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</si>
  <si>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</si>
  <si>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</si>
  <si>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</si>
  <si>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</si>
  <si>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</si>
  <si>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</si>
  <si>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</si>
  <si>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</si>
  <si>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</si>
  <si>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</si>
  <si>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</si>
  <si>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</si>
  <si>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</si>
  <si>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</si>
  <si>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</si>
  <si>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</si>
  <si>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</si>
  <si>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</si>
  <si>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</si>
  <si>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</si>
  <si>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</si>
  <si>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</si>
  <si>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</si>
  <si>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</si>
  <si>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</si>
  <si>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</si>
  <si>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</si>
  <si>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</si>
  <si>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</si>
  <si>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</si>
  <si>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</si>
  <si>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</si>
  <si>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</si>
  <si>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</si>
  <si>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</si>
  <si>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</si>
  <si>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</si>
  <si>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</si>
  <si>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</si>
  <si>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</si>
  <si>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</si>
  <si>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</si>
  <si>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</si>
  <si>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</si>
  <si>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</si>
  <si>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</si>
  <si>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</si>
  <si>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</si>
  <si>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</si>
  <si>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</si>
  <si>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</si>
  <si>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</si>
  <si>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</si>
  <si>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</si>
  <si>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</si>
  <si>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</si>
  <si>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</si>
  <si>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</si>
  <si>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</si>
  <si>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</si>
  <si>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</si>
  <si>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</si>
  <si>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</si>
  <si>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</si>
  <si>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</si>
  <si>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</si>
  <si>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</si>
  <si>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</si>
  <si>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</si>
  <si>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</si>
  <si>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</si>
  <si>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</si>
  <si>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</si>
  <si>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</si>
  <si>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</si>
  <si>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</si>
  <si>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</si>
  <si>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</si>
  <si>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</si>
  <si>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</si>
  <si>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</si>
  <si>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</si>
  <si>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</si>
  <si>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</si>
  <si>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</si>
  <si>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</si>
  <si>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</si>
  <si>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</si>
  <si>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</si>
  <si>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</si>
  <si>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</si>
  <si>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</si>
  <si>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</si>
  <si>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</si>
  <si>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</si>
  <si>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</si>
  <si>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</si>
  <si>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</si>
  <si>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</si>
  <si>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</si>
  <si>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</si>
  <si>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</si>
  <si>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</si>
  <si>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Приобретение теневых навесов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</si>
  <si>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</si>
  <si>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1.2.7</t>
  </si>
  <si>
    <t>1.2.8</t>
  </si>
  <si>
    <t>2.2.4</t>
  </si>
  <si>
    <t>3.5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</si>
  <si>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</si>
  <si>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</si>
  <si>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</si>
  <si>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>1.5.2</t>
  </si>
  <si>
    <t>Реализация мероприятий государственной  программы Краснодарского края «Развитие сельского хозяйства и регулирование рынков сельскохозяйственной продукции, сырья и продовольствия"», всего:</t>
  </si>
  <si>
    <t>Организация электро-, тепло-, газо- и водоснабжения населения, водоотведения,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создание условий по организации досуга и обеспечения жителей поселения, городского округа услугами организаций культуры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обеспечение условий для развития физической культуры, создание условий для обеспечения услугами связи, развитие традиционного народного художественного творчества (поселения, района, округа) в части обеспечения комплексного развития сельских территорий</t>
  </si>
  <si>
    <t>2.2.5</t>
  </si>
  <si>
    <t>2.2.6</t>
  </si>
  <si>
    <t>2.2.7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</si>
  <si>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</si>
  <si>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</si>
  <si>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Изготовление проектно-сметной документации; экспертиза, согласование, проверка сметной стоимости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</si>
  <si>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</si>
  <si>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Не выполнено</t>
  </si>
  <si>
    <t>2.2.8</t>
  </si>
  <si>
    <t>Организация предоставления общедоступного и бесплатною начального  общего, основного общего, среднего общего образования по основным  общеобразовательным программам в муниципальных образовательных  организациях (проведение капитального ремонта спортивных залов  муниципальных общеобразовательных организаций, помещений при них, других помещений физкультурно-спортивного назначения,  физкультурно-оздоровительных комплексов)</t>
  </si>
  <si>
    <t>Проведение лагерей труда и отдыха для несовершеннолетних от 14 лет</t>
  </si>
  <si>
    <t>5.4.3</t>
  </si>
  <si>
    <t>Предоставление грантов в виде субсидий муниципальным учреждениям образования муниципального образования Усть-Лабинский район на поддержку социально значимых проектов в сфере образования</t>
  </si>
  <si>
    <t>Выполнено</t>
  </si>
  <si>
    <t>на 01.10.2022 года</t>
  </si>
  <si>
    <t>2.2.9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</si>
</sst>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166" fontId="8" fillId="0" borderId="0" xfId="0" applyNumberFormat="1" applyFont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/>
    <xf numFmtId="167" fontId="2" fillId="0" borderId="0" xfId="0" applyNumberFormat="1" applyFont="1"/>
    <xf numFmtId="167" fontId="2" fillId="2" borderId="0" xfId="0" applyNumberFormat="1" applyFont="1" applyFill="1"/>
    <xf numFmtId="166" fontId="1" fillId="0" borderId="0" xfId="0" applyNumberFormat="1" applyFont="1" applyBorder="1"/>
    <xf numFmtId="0" fontId="10" fillId="0" borderId="0" xfId="0" applyFont="1"/>
    <xf numFmtId="0" fontId="11" fillId="0" borderId="0" xfId="0" applyFont="1"/>
    <xf numFmtId="167" fontId="11" fillId="0" borderId="0" xfId="0" applyNumberFormat="1" applyFont="1"/>
    <xf numFmtId="166" fontId="1" fillId="6" borderId="1" xfId="0" applyNumberFormat="1" applyFont="1" applyFill="1" applyBorder="1"/>
    <xf numFmtId="0" fontId="1" fillId="6" borderId="1" xfId="0" applyFont="1" applyFill="1" applyBorder="1"/>
    <xf numFmtId="1" fontId="1" fillId="2" borderId="1" xfId="0" applyNumberFormat="1" applyFont="1" applyFill="1" applyBorder="1"/>
    <xf numFmtId="166" fontId="1" fillId="3" borderId="1" xfId="0" applyNumberFormat="1" applyFont="1" applyFill="1" applyBorder="1"/>
    <xf numFmtId="166" fontId="2" fillId="2" borderId="0" xfId="0" applyNumberFormat="1" applyFont="1" applyFill="1"/>
    <xf numFmtId="166" fontId="1" fillId="0" borderId="0" xfId="0" applyNumberFormat="1" applyFont="1"/>
    <xf numFmtId="2" fontId="1" fillId="2" borderId="1" xfId="0" applyNumberFormat="1" applyFont="1" applyFill="1" applyBorder="1"/>
    <xf numFmtId="2" fontId="1" fillId="6" borderId="1" xfId="0" applyNumberFormat="1" applyFont="1" applyFill="1" applyBorder="1"/>
    <xf numFmtId="0" fontId="1" fillId="5" borderId="1" xfId="0" applyFont="1" applyFill="1" applyBorder="1"/>
    <xf numFmtId="166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  <xf numFmtId="166" fontId="1" fillId="7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view="pageBreakPreview" zoomScale="80" zoomScaleNormal="75" zoomScaleSheetLayoutView="80" workbookViewId="0">
      <pane xSplit="2" ySplit="9" topLeftCell="C55" activePane="bottomRight" state="frozen"/>
      <selection pane="topRight" activeCell="D1" sqref="D1"/>
      <selection pane="bottomLeft" activeCell="A10" sqref="A10"/>
      <selection pane="bottomRight" activeCell="M21" sqref="M21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28515625" style="1" bestFit="1" customWidth="1"/>
    <col min="5" max="5" width="10.85546875" style="1" customWidth="1"/>
    <col min="6" max="7" width="9.28515625" style="1" bestFit="1" customWidth="1"/>
    <col min="8" max="8" width="9.140625" style="57"/>
    <col min="9" max="9" width="10.42578125" style="57" customWidth="1"/>
    <col min="10" max="10" width="9.28515625" style="57" bestFit="1" customWidth="1"/>
    <col min="11" max="11" width="9.140625" style="57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6.7109375" style="1" customWidth="1"/>
    <col min="21" max="21" width="9" style="1" customWidth="1"/>
    <col min="22" max="24" width="9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73</v>
      </c>
      <c r="B1" s="36"/>
      <c r="C1" s="16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5" s="1" customFormat="1" ht="20.25" customHeight="1">
      <c r="A2" s="18"/>
      <c r="C2" s="72" t="s">
        <v>174</v>
      </c>
      <c r="D2" s="72"/>
      <c r="E2" s="72"/>
      <c r="F2" s="72"/>
      <c r="G2" s="72"/>
      <c r="H2" s="72"/>
      <c r="I2" s="72"/>
      <c r="J2" s="72"/>
      <c r="K2" s="72"/>
      <c r="L2" s="53"/>
      <c r="M2" s="53"/>
      <c r="N2" s="53"/>
      <c r="O2" s="53"/>
      <c r="P2" s="53"/>
      <c r="Q2" s="53"/>
      <c r="R2" s="53"/>
      <c r="S2" s="53"/>
    </row>
    <row r="3" spans="1:25" s="32" customFormat="1" ht="15.75">
      <c r="A3" s="31" t="s">
        <v>74</v>
      </c>
    </row>
    <row r="4" spans="1:25" s="32" customFormat="1" ht="15.75">
      <c r="A4" s="31" t="s">
        <v>75</v>
      </c>
    </row>
    <row r="5" spans="1:25" s="32" customFormat="1" ht="15.75">
      <c r="A5" s="31" t="s">
        <v>76</v>
      </c>
    </row>
    <row r="6" spans="1:25" s="1" customFormat="1" ht="25.5" customHeight="1">
      <c r="A6" s="74" t="s">
        <v>0</v>
      </c>
      <c r="B6" s="75" t="s">
        <v>1</v>
      </c>
      <c r="C6" s="75" t="s">
        <v>56</v>
      </c>
      <c r="D6" s="76" t="s">
        <v>57</v>
      </c>
      <c r="E6" s="76"/>
      <c r="F6" s="76"/>
      <c r="G6" s="76"/>
      <c r="H6" s="73" t="s">
        <v>58</v>
      </c>
      <c r="I6" s="73"/>
      <c r="J6" s="73"/>
      <c r="K6" s="73"/>
      <c r="L6" s="76" t="s">
        <v>59</v>
      </c>
      <c r="M6" s="76"/>
      <c r="N6" s="76"/>
      <c r="O6" s="76"/>
      <c r="P6" s="76" t="s">
        <v>60</v>
      </c>
      <c r="Q6" s="76"/>
      <c r="R6" s="76"/>
      <c r="S6" s="76"/>
      <c r="T6" s="71" t="s">
        <v>61</v>
      </c>
      <c r="U6" s="50"/>
    </row>
    <row r="7" spans="1:25" s="1" customFormat="1" ht="93" customHeight="1">
      <c r="A7" s="74"/>
      <c r="B7" s="75"/>
      <c r="C7" s="75"/>
      <c r="D7" s="42" t="s">
        <v>2</v>
      </c>
      <c r="E7" s="42" t="s">
        <v>3</v>
      </c>
      <c r="F7" s="42" t="s">
        <v>4</v>
      </c>
      <c r="G7" s="42" t="s">
        <v>53</v>
      </c>
      <c r="H7" s="42" t="s">
        <v>2</v>
      </c>
      <c r="I7" s="42" t="s">
        <v>3</v>
      </c>
      <c r="J7" s="42" t="s">
        <v>4</v>
      </c>
      <c r="K7" s="42" t="s">
        <v>53</v>
      </c>
      <c r="L7" s="42" t="s">
        <v>2</v>
      </c>
      <c r="M7" s="42" t="s">
        <v>3</v>
      </c>
      <c r="N7" s="42" t="s">
        <v>4</v>
      </c>
      <c r="O7" s="42" t="s">
        <v>53</v>
      </c>
      <c r="P7" s="42" t="s">
        <v>2</v>
      </c>
      <c r="Q7" s="42" t="s">
        <v>3</v>
      </c>
      <c r="R7" s="42" t="s">
        <v>4</v>
      </c>
      <c r="S7" s="42" t="s">
        <v>53</v>
      </c>
      <c r="T7" s="71"/>
      <c r="U7" s="50"/>
    </row>
    <row r="8" spans="1:25" s="4" customFormat="1" ht="15">
      <c r="A8" s="2">
        <v>1</v>
      </c>
      <c r="B8" s="3">
        <v>2</v>
      </c>
      <c r="C8" s="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4">
        <v>12</v>
      </c>
      <c r="M8" s="44">
        <v>13</v>
      </c>
      <c r="N8" s="44">
        <v>14</v>
      </c>
      <c r="O8" s="44">
        <v>15</v>
      </c>
      <c r="P8" s="45">
        <v>16</v>
      </c>
      <c r="Q8" s="45">
        <v>17</v>
      </c>
      <c r="R8" s="45">
        <v>18</v>
      </c>
      <c r="S8" s="45">
        <v>19</v>
      </c>
      <c r="T8" s="70">
        <v>20</v>
      </c>
      <c r="U8" s="51"/>
    </row>
    <row r="9" spans="1:25" s="1" customFormat="1" ht="21" customHeight="1">
      <c r="A9" s="5"/>
      <c r="B9" s="1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</row>
    <row r="10" spans="1:25" ht="101.45" customHeight="1">
      <c r="A10" s="7" t="s">
        <v>5</v>
      </c>
      <c r="B10" s="35" t="s">
        <v>94</v>
      </c>
      <c r="C10" s="19" t="s">
        <v>62</v>
      </c>
      <c r="D10" s="6"/>
      <c r="E10" s="46">
        <v>410108.5</v>
      </c>
      <c r="F10" s="6">
        <v>156731.9</v>
      </c>
      <c r="G10" s="6">
        <v>0.7</v>
      </c>
      <c r="H10" s="6"/>
      <c r="I10" s="46">
        <v>410108.5</v>
      </c>
      <c r="J10" s="6">
        <v>156731.9</v>
      </c>
      <c r="K10" s="6">
        <v>0.7</v>
      </c>
      <c r="L10" s="6"/>
      <c r="M10" s="49">
        <v>341964.2</v>
      </c>
      <c r="N10" s="49">
        <f>106719.9+0.1</f>
        <v>106720</v>
      </c>
      <c r="O10" s="49">
        <v>0</v>
      </c>
      <c r="P10" s="49"/>
      <c r="Q10" s="60">
        <v>254047.6</v>
      </c>
      <c r="R10" s="49">
        <v>98278.2</v>
      </c>
      <c r="S10" s="46">
        <f>O10</f>
        <v>0</v>
      </c>
      <c r="T10" s="6" t="s">
        <v>167</v>
      </c>
      <c r="U10" s="52" t="e">
        <f>L10/D10*100</f>
        <v>#DIV/0!</v>
      </c>
      <c r="V10" s="56">
        <f>M10/E10*100</f>
        <v>83.383836228705334</v>
      </c>
      <c r="W10" s="56">
        <f>N10/F10*100</f>
        <v>68.090797087255368</v>
      </c>
      <c r="X10" s="56">
        <f>O10/G10*100</f>
        <v>0</v>
      </c>
      <c r="Y10" s="52"/>
    </row>
    <row r="11" spans="1:25" ht="27.2" customHeight="1">
      <c r="A11" s="13" t="s">
        <v>10</v>
      </c>
      <c r="B11" s="11" t="s">
        <v>77</v>
      </c>
      <c r="C11" s="12"/>
      <c r="D11" s="12">
        <f>SUM(D12:D19)</f>
        <v>0</v>
      </c>
      <c r="E11" s="12">
        <f t="shared" ref="E11:S11" si="0">SUM(E12:E19)</f>
        <v>0</v>
      </c>
      <c r="F11" s="12">
        <f t="shared" si="0"/>
        <v>84752.799999999988</v>
      </c>
      <c r="G11" s="12">
        <f t="shared" si="0"/>
        <v>4</v>
      </c>
      <c r="H11" s="12">
        <f>SUM(H12:H19)</f>
        <v>0</v>
      </c>
      <c r="I11" s="12">
        <f t="shared" ref="I11:K11" si="1">SUM(I12:I19)</f>
        <v>0</v>
      </c>
      <c r="J11" s="12">
        <f t="shared" si="1"/>
        <v>84752.799999999988</v>
      </c>
      <c r="K11" s="12">
        <f t="shared" si="1"/>
        <v>4</v>
      </c>
      <c r="L11" s="12">
        <f t="shared" si="0"/>
        <v>0</v>
      </c>
      <c r="M11" s="12">
        <f t="shared" si="0"/>
        <v>0</v>
      </c>
      <c r="N11" s="63">
        <f>SUM(N12:N19)</f>
        <v>79214.3</v>
      </c>
      <c r="O11" s="12">
        <f t="shared" si="0"/>
        <v>4</v>
      </c>
      <c r="P11" s="12">
        <f t="shared" si="0"/>
        <v>0</v>
      </c>
      <c r="Q11" s="12">
        <f t="shared" si="0"/>
        <v>0</v>
      </c>
      <c r="R11" s="12">
        <f t="shared" si="0"/>
        <v>43015.7</v>
      </c>
      <c r="S11" s="12">
        <f t="shared" si="0"/>
        <v>4</v>
      </c>
      <c r="T11" s="12"/>
      <c r="U11" s="52" t="e">
        <f t="shared" ref="U11:U76" si="2">L11/D11*100</f>
        <v>#DIV/0!</v>
      </c>
      <c r="V11" s="56" t="e">
        <f t="shared" ref="V11:V76" si="3">M11/E11*100</f>
        <v>#DIV/0!</v>
      </c>
      <c r="W11" s="56">
        <f t="shared" ref="W11:W76" si="4">N11/F11*100</f>
        <v>93.465112657044983</v>
      </c>
      <c r="X11" s="56">
        <f t="shared" ref="X11:X76" si="5">O11/G11*100</f>
        <v>100</v>
      </c>
      <c r="Y11" s="29"/>
    </row>
    <row r="12" spans="1:25" ht="33.950000000000003" customHeight="1">
      <c r="A12" s="8" t="s">
        <v>98</v>
      </c>
      <c r="B12" s="9" t="s">
        <v>6</v>
      </c>
      <c r="C12" s="19" t="s">
        <v>62</v>
      </c>
      <c r="D12" s="6"/>
      <c r="E12" s="6"/>
      <c r="F12" s="6">
        <v>10305.799999999999</v>
      </c>
      <c r="G12" s="6"/>
      <c r="H12" s="6"/>
      <c r="I12" s="6"/>
      <c r="J12" s="6">
        <v>10305.799999999999</v>
      </c>
      <c r="K12" s="6"/>
      <c r="L12" s="6"/>
      <c r="M12" s="48"/>
      <c r="N12" s="49">
        <v>7703.2</v>
      </c>
      <c r="O12" s="48"/>
      <c r="P12" s="48"/>
      <c r="Q12" s="48"/>
      <c r="R12" s="49">
        <v>6981.8</v>
      </c>
      <c r="S12" s="6"/>
      <c r="T12" s="6" t="s">
        <v>167</v>
      </c>
      <c r="U12" s="52" t="e">
        <f t="shared" si="2"/>
        <v>#DIV/0!</v>
      </c>
      <c r="V12" s="56" t="e">
        <f t="shared" si="3"/>
        <v>#DIV/0!</v>
      </c>
      <c r="W12" s="56">
        <f t="shared" si="4"/>
        <v>74.74625938791749</v>
      </c>
      <c r="X12" s="56" t="e">
        <f t="shared" si="5"/>
        <v>#DIV/0!</v>
      </c>
      <c r="Y12" s="29"/>
    </row>
    <row r="13" spans="1:25" ht="33.950000000000003" customHeight="1">
      <c r="A13" s="8" t="s">
        <v>99</v>
      </c>
      <c r="B13" s="9" t="s">
        <v>7</v>
      </c>
      <c r="C13" s="19" t="s">
        <v>62</v>
      </c>
      <c r="D13" s="6"/>
      <c r="E13" s="6"/>
      <c r="F13" s="6">
        <v>11905.5</v>
      </c>
      <c r="G13" s="6"/>
      <c r="H13" s="6"/>
      <c r="I13" s="6"/>
      <c r="J13" s="6">
        <v>11905.5</v>
      </c>
      <c r="K13" s="6"/>
      <c r="L13" s="6"/>
      <c r="M13" s="48"/>
      <c r="N13" s="49">
        <v>9245.7000000000007</v>
      </c>
      <c r="O13" s="48"/>
      <c r="P13" s="48"/>
      <c r="Q13" s="48"/>
      <c r="R13" s="48">
        <v>5836.9</v>
      </c>
      <c r="S13" s="6"/>
      <c r="T13" s="6" t="s">
        <v>167</v>
      </c>
      <c r="U13" s="52" t="e">
        <f t="shared" si="2"/>
        <v>#DIV/0!</v>
      </c>
      <c r="V13" s="56" t="e">
        <f t="shared" si="3"/>
        <v>#DIV/0!</v>
      </c>
      <c r="W13" s="56">
        <f t="shared" si="4"/>
        <v>77.659065137961448</v>
      </c>
      <c r="X13" s="56" t="e">
        <f t="shared" si="5"/>
        <v>#DIV/0!</v>
      </c>
      <c r="Y13" s="29"/>
    </row>
    <row r="14" spans="1:25" ht="36.75" customHeight="1">
      <c r="A14" s="8" t="s">
        <v>100</v>
      </c>
      <c r="B14" s="9" t="s">
        <v>8</v>
      </c>
      <c r="C14" s="19" t="s">
        <v>62</v>
      </c>
      <c r="D14" s="6"/>
      <c r="E14" s="6"/>
      <c r="F14" s="6">
        <v>93.8</v>
      </c>
      <c r="G14" s="6"/>
      <c r="H14" s="6"/>
      <c r="I14" s="6"/>
      <c r="J14" s="6">
        <v>93.8</v>
      </c>
      <c r="K14" s="6"/>
      <c r="L14" s="6"/>
      <c r="M14" s="48"/>
      <c r="N14" s="48">
        <v>66.5</v>
      </c>
      <c r="O14" s="48"/>
      <c r="P14" s="48"/>
      <c r="Q14" s="48"/>
      <c r="R14" s="48">
        <v>36.700000000000003</v>
      </c>
      <c r="S14" s="6"/>
      <c r="T14" s="6" t="s">
        <v>167</v>
      </c>
      <c r="U14" s="52" t="e">
        <f t="shared" si="2"/>
        <v>#DIV/0!</v>
      </c>
      <c r="V14" s="56" t="e">
        <f t="shared" si="3"/>
        <v>#DIV/0!</v>
      </c>
      <c r="W14" s="56">
        <f t="shared" si="4"/>
        <v>70.895522388059703</v>
      </c>
      <c r="X14" s="56" t="e">
        <f t="shared" si="5"/>
        <v>#DIV/0!</v>
      </c>
      <c r="Y14" s="29"/>
    </row>
    <row r="15" spans="1:25" ht="51" customHeight="1">
      <c r="A15" s="8" t="s">
        <v>101</v>
      </c>
      <c r="B15" s="9" t="s">
        <v>165</v>
      </c>
      <c r="C15" s="19" t="s">
        <v>62</v>
      </c>
      <c r="D15" s="6"/>
      <c r="E15" s="6"/>
      <c r="F15" s="6">
        <v>1075</v>
      </c>
      <c r="G15" s="6"/>
      <c r="H15" s="6"/>
      <c r="I15" s="6"/>
      <c r="J15" s="6">
        <v>1075</v>
      </c>
      <c r="K15" s="6"/>
      <c r="L15" s="6"/>
      <c r="M15" s="48"/>
      <c r="N15" s="48">
        <v>1075</v>
      </c>
      <c r="O15" s="48"/>
      <c r="P15" s="48"/>
      <c r="Q15" s="48"/>
      <c r="R15" s="48">
        <v>1055</v>
      </c>
      <c r="S15" s="6"/>
      <c r="T15" s="6" t="s">
        <v>167</v>
      </c>
      <c r="U15" s="52" t="e">
        <f t="shared" si="2"/>
        <v>#DIV/0!</v>
      </c>
      <c r="V15" s="56" t="e">
        <f t="shared" si="3"/>
        <v>#DIV/0!</v>
      </c>
      <c r="W15" s="56">
        <f t="shared" si="4"/>
        <v>100</v>
      </c>
      <c r="X15" s="56" t="e">
        <f t="shared" si="5"/>
        <v>#DIV/0!</v>
      </c>
      <c r="Y15" s="29"/>
    </row>
    <row r="16" spans="1:25" ht="51" customHeight="1">
      <c r="A16" s="8" t="s">
        <v>102</v>
      </c>
      <c r="B16" s="9" t="s">
        <v>95</v>
      </c>
      <c r="C16" s="19" t="s">
        <v>62</v>
      </c>
      <c r="D16" s="6"/>
      <c r="E16" s="6"/>
      <c r="F16" s="6">
        <v>0</v>
      </c>
      <c r="G16" s="6">
        <v>4</v>
      </c>
      <c r="H16" s="6"/>
      <c r="I16" s="6"/>
      <c r="J16" s="6">
        <v>0</v>
      </c>
      <c r="K16" s="6">
        <v>4</v>
      </c>
      <c r="L16" s="6"/>
      <c r="M16" s="48"/>
      <c r="N16" s="48">
        <v>0</v>
      </c>
      <c r="O16" s="48">
        <v>4</v>
      </c>
      <c r="P16" s="48"/>
      <c r="Q16" s="48"/>
      <c r="R16" s="48">
        <f>N16</f>
        <v>0</v>
      </c>
      <c r="S16" s="6">
        <f>O16</f>
        <v>4</v>
      </c>
      <c r="T16" s="6" t="s">
        <v>173</v>
      </c>
      <c r="U16" s="52" t="e">
        <f t="shared" si="2"/>
        <v>#DIV/0!</v>
      </c>
      <c r="V16" s="56" t="e">
        <f t="shared" si="3"/>
        <v>#DIV/0!</v>
      </c>
      <c r="W16" s="56" t="e">
        <f t="shared" si="4"/>
        <v>#DIV/0!</v>
      </c>
      <c r="X16" s="56">
        <f t="shared" si="5"/>
        <v>100</v>
      </c>
      <c r="Y16" s="29"/>
    </row>
    <row r="17" spans="1:25" ht="51" customHeight="1">
      <c r="A17" s="8" t="s">
        <v>103</v>
      </c>
      <c r="B17" s="9" t="s">
        <v>145</v>
      </c>
      <c r="C17" s="19" t="s">
        <v>62</v>
      </c>
      <c r="D17" s="6"/>
      <c r="E17" s="6"/>
      <c r="F17" s="6">
        <v>38588.1</v>
      </c>
      <c r="G17" s="6"/>
      <c r="H17" s="6"/>
      <c r="I17" s="6"/>
      <c r="J17" s="6">
        <v>38588.1</v>
      </c>
      <c r="K17" s="6"/>
      <c r="L17" s="6"/>
      <c r="M17" s="48"/>
      <c r="N17" s="48">
        <v>38588.199999999997</v>
      </c>
      <c r="O17" s="48"/>
      <c r="P17" s="48"/>
      <c r="Q17" s="48"/>
      <c r="R17" s="48">
        <v>13462</v>
      </c>
      <c r="S17" s="6"/>
      <c r="T17" s="6" t="s">
        <v>167</v>
      </c>
      <c r="U17" s="52" t="e">
        <f t="shared" si="2"/>
        <v>#DIV/0!</v>
      </c>
      <c r="V17" s="56" t="e">
        <f t="shared" si="3"/>
        <v>#DIV/0!</v>
      </c>
      <c r="W17" s="56">
        <f t="shared" si="4"/>
        <v>100.00025914725006</v>
      </c>
      <c r="X17" s="56" t="e">
        <f t="shared" si="5"/>
        <v>#DIV/0!</v>
      </c>
      <c r="Y17" s="29"/>
    </row>
    <row r="18" spans="1:25" ht="51" customHeight="1">
      <c r="A18" s="8" t="s">
        <v>150</v>
      </c>
      <c r="B18" s="9" t="s">
        <v>148</v>
      </c>
      <c r="C18" s="19" t="s">
        <v>62</v>
      </c>
      <c r="D18" s="6"/>
      <c r="E18" s="6"/>
      <c r="F18" s="6">
        <v>0</v>
      </c>
      <c r="G18" s="6"/>
      <c r="H18" s="6"/>
      <c r="I18" s="6"/>
      <c r="J18" s="6">
        <v>0</v>
      </c>
      <c r="K18" s="6"/>
      <c r="L18" s="6"/>
      <c r="M18" s="48"/>
      <c r="N18" s="48">
        <v>0</v>
      </c>
      <c r="O18" s="48"/>
      <c r="P18" s="48"/>
      <c r="Q18" s="48"/>
      <c r="R18" s="48">
        <v>0</v>
      </c>
      <c r="S18" s="6"/>
      <c r="T18" s="6"/>
      <c r="U18" s="52" t="e">
        <f t="shared" si="2"/>
        <v>#DIV/0!</v>
      </c>
      <c r="V18" s="56" t="e">
        <f t="shared" si="3"/>
        <v>#DIV/0!</v>
      </c>
      <c r="W18" s="56" t="e">
        <f t="shared" si="4"/>
        <v>#DIV/0!</v>
      </c>
      <c r="X18" s="56" t="e">
        <f t="shared" si="5"/>
        <v>#DIV/0!</v>
      </c>
      <c r="Y18" s="29"/>
    </row>
    <row r="19" spans="1:25" ht="66" customHeight="1">
      <c r="A19" s="8" t="s">
        <v>151</v>
      </c>
      <c r="B19" s="9" t="s">
        <v>149</v>
      </c>
      <c r="C19" s="19" t="s">
        <v>62</v>
      </c>
      <c r="D19" s="6"/>
      <c r="E19" s="6"/>
      <c r="F19" s="6">
        <v>22784.6</v>
      </c>
      <c r="G19" s="6"/>
      <c r="H19" s="6"/>
      <c r="I19" s="6"/>
      <c r="J19" s="6">
        <v>22784.6</v>
      </c>
      <c r="K19" s="6"/>
      <c r="L19" s="6"/>
      <c r="M19" s="48"/>
      <c r="N19" s="49">
        <v>22535.7</v>
      </c>
      <c r="O19" s="48"/>
      <c r="P19" s="48"/>
      <c r="Q19" s="48"/>
      <c r="R19" s="48">
        <v>15643.3</v>
      </c>
      <c r="S19" s="6"/>
      <c r="T19" s="6" t="s">
        <v>167</v>
      </c>
      <c r="U19" s="52" t="e">
        <f t="shared" si="2"/>
        <v>#DIV/0!</v>
      </c>
      <c r="V19" s="56" t="e">
        <f t="shared" si="3"/>
        <v>#DIV/0!</v>
      </c>
      <c r="W19" s="56">
        <f t="shared" si="4"/>
        <v>98.907595481158339</v>
      </c>
      <c r="X19" s="56" t="e">
        <f t="shared" si="5"/>
        <v>#DIV/0!</v>
      </c>
      <c r="Y19" s="29"/>
    </row>
    <row r="20" spans="1:25" ht="69" customHeight="1">
      <c r="A20" s="8" t="s">
        <v>38</v>
      </c>
      <c r="B20" s="10" t="s">
        <v>37</v>
      </c>
      <c r="C20" s="19" t="s">
        <v>62</v>
      </c>
      <c r="D20" s="6"/>
      <c r="E20" s="6">
        <v>7640</v>
      </c>
      <c r="F20" s="6"/>
      <c r="G20" s="6"/>
      <c r="H20" s="6"/>
      <c r="I20" s="6">
        <v>7640</v>
      </c>
      <c r="J20" s="6"/>
      <c r="K20" s="6"/>
      <c r="L20" s="6"/>
      <c r="M20" s="60">
        <v>4236.6000000000004</v>
      </c>
      <c r="N20" s="61"/>
      <c r="O20" s="61"/>
      <c r="P20" s="61"/>
      <c r="Q20" s="60">
        <f>M20</f>
        <v>4236.6000000000004</v>
      </c>
      <c r="R20" s="48"/>
      <c r="S20" s="6"/>
      <c r="T20" s="6" t="s">
        <v>167</v>
      </c>
      <c r="U20" s="52" t="e">
        <f t="shared" si="2"/>
        <v>#DIV/0!</v>
      </c>
      <c r="V20" s="56">
        <f t="shared" si="3"/>
        <v>55.452879581151834</v>
      </c>
      <c r="W20" s="56" t="e">
        <f t="shared" si="4"/>
        <v>#DIV/0!</v>
      </c>
      <c r="X20" s="56" t="e">
        <f t="shared" si="5"/>
        <v>#DIV/0!</v>
      </c>
      <c r="Y20" s="29"/>
    </row>
    <row r="21" spans="1:25" ht="120" customHeight="1">
      <c r="A21" s="8" t="s">
        <v>39</v>
      </c>
      <c r="B21" s="35" t="s">
        <v>46</v>
      </c>
      <c r="C21" s="19" t="s">
        <v>62</v>
      </c>
      <c r="D21" s="6"/>
      <c r="E21" s="6">
        <v>3837.4</v>
      </c>
      <c r="F21" s="6"/>
      <c r="G21" s="6"/>
      <c r="H21" s="6"/>
      <c r="I21" s="6">
        <v>3837.4</v>
      </c>
      <c r="J21" s="6"/>
      <c r="K21" s="6"/>
      <c r="L21" s="6"/>
      <c r="M21" s="49">
        <v>3074.8</v>
      </c>
      <c r="N21" s="48"/>
      <c r="O21" s="48"/>
      <c r="P21" s="48"/>
      <c r="Q21" s="48">
        <v>2792</v>
      </c>
      <c r="R21" s="48"/>
      <c r="S21" s="6"/>
      <c r="T21" s="6" t="s">
        <v>167</v>
      </c>
      <c r="U21" s="52" t="e">
        <f t="shared" si="2"/>
        <v>#DIV/0!</v>
      </c>
      <c r="V21" s="56">
        <f t="shared" si="3"/>
        <v>80.127169437640063</v>
      </c>
      <c r="W21" s="56" t="e">
        <f t="shared" si="4"/>
        <v>#DIV/0!</v>
      </c>
      <c r="X21" s="56" t="e">
        <f t="shared" si="5"/>
        <v>#DIV/0!</v>
      </c>
      <c r="Y21" s="29"/>
    </row>
    <row r="22" spans="1:25" ht="63.2" customHeight="1">
      <c r="A22" s="13" t="s">
        <v>52</v>
      </c>
      <c r="B22" s="11" t="s">
        <v>158</v>
      </c>
      <c r="C22" s="21"/>
      <c r="D22" s="12">
        <f>D23+D24</f>
        <v>1860.5</v>
      </c>
      <c r="E22" s="12">
        <f t="shared" ref="E22:S22" si="6">E23+E24</f>
        <v>77.599999999999994</v>
      </c>
      <c r="F22" s="12">
        <f t="shared" si="6"/>
        <v>102.1</v>
      </c>
      <c r="G22" s="12">
        <f t="shared" si="6"/>
        <v>293.2</v>
      </c>
      <c r="H22" s="12">
        <f>H23+H24</f>
        <v>1860.5</v>
      </c>
      <c r="I22" s="12">
        <f t="shared" ref="I22:K22" si="7">I23+I24</f>
        <v>77.599999999999994</v>
      </c>
      <c r="J22" s="12">
        <f t="shared" si="7"/>
        <v>102.1</v>
      </c>
      <c r="K22" s="12">
        <f t="shared" si="7"/>
        <v>293.2</v>
      </c>
      <c r="L22" s="12">
        <f t="shared" si="6"/>
        <v>1860.4</v>
      </c>
      <c r="M22" s="12">
        <f t="shared" si="6"/>
        <v>77.5</v>
      </c>
      <c r="N22" s="12">
        <f t="shared" si="6"/>
        <v>102</v>
      </c>
      <c r="O22" s="12">
        <f t="shared" si="6"/>
        <v>293.2</v>
      </c>
      <c r="P22" s="12">
        <f t="shared" si="6"/>
        <v>1860.4</v>
      </c>
      <c r="Q22" s="12">
        <f t="shared" si="6"/>
        <v>77.5</v>
      </c>
      <c r="R22" s="12">
        <f t="shared" si="6"/>
        <v>102</v>
      </c>
      <c r="S22" s="12">
        <f t="shared" si="6"/>
        <v>293.2</v>
      </c>
      <c r="T22" s="12"/>
      <c r="U22" s="52">
        <f t="shared" si="2"/>
        <v>99.994625100779359</v>
      </c>
      <c r="V22" s="56">
        <f t="shared" si="3"/>
        <v>99.87113402061857</v>
      </c>
      <c r="W22" s="56">
        <f t="shared" si="4"/>
        <v>99.90205680705192</v>
      </c>
      <c r="X22" s="56">
        <f t="shared" si="5"/>
        <v>100</v>
      </c>
      <c r="Y22" s="29"/>
    </row>
    <row r="23" spans="1:25" ht="225.75">
      <c r="A23" s="34" t="s">
        <v>104</v>
      </c>
      <c r="B23" s="35" t="s">
        <v>159</v>
      </c>
      <c r="C23" s="19" t="s">
        <v>62</v>
      </c>
      <c r="D23" s="6">
        <v>1860.5</v>
      </c>
      <c r="E23" s="46">
        <v>77.599999999999994</v>
      </c>
      <c r="F23" s="6">
        <v>102.1</v>
      </c>
      <c r="G23" s="6"/>
      <c r="H23" s="6">
        <v>1860.5</v>
      </c>
      <c r="I23" s="46">
        <v>77.599999999999994</v>
      </c>
      <c r="J23" s="6">
        <v>102.1</v>
      </c>
      <c r="K23" s="6"/>
      <c r="L23" s="6">
        <v>1860.4</v>
      </c>
      <c r="M23" s="48">
        <v>77.5</v>
      </c>
      <c r="N23" s="48">
        <v>102</v>
      </c>
      <c r="O23" s="48"/>
      <c r="P23" s="6">
        <v>1860.4</v>
      </c>
      <c r="Q23" s="48">
        <v>77.5</v>
      </c>
      <c r="R23" s="48">
        <v>102</v>
      </c>
      <c r="S23" s="6"/>
      <c r="T23" s="6" t="s">
        <v>173</v>
      </c>
      <c r="U23" s="52">
        <f t="shared" si="2"/>
        <v>99.994625100779359</v>
      </c>
      <c r="V23" s="56">
        <f t="shared" si="3"/>
        <v>99.87113402061857</v>
      </c>
      <c r="W23" s="56">
        <f t="shared" si="4"/>
        <v>99.90205680705192</v>
      </c>
      <c r="X23" s="56" t="e">
        <f t="shared" si="5"/>
        <v>#DIV/0!</v>
      </c>
      <c r="Y23" s="29"/>
    </row>
    <row r="24" spans="1:25" ht="144" customHeight="1">
      <c r="A24" s="34" t="s">
        <v>157</v>
      </c>
      <c r="B24" s="35" t="s">
        <v>159</v>
      </c>
      <c r="C24" s="19" t="s">
        <v>62</v>
      </c>
      <c r="D24" s="6"/>
      <c r="E24" s="46"/>
      <c r="F24" s="6">
        <v>0</v>
      </c>
      <c r="G24" s="6">
        <v>293.2</v>
      </c>
      <c r="H24" s="6"/>
      <c r="I24" s="46"/>
      <c r="J24" s="6">
        <v>0</v>
      </c>
      <c r="K24" s="6">
        <v>293.2</v>
      </c>
      <c r="L24" s="6"/>
      <c r="M24" s="48"/>
      <c r="N24" s="48"/>
      <c r="O24" s="48">
        <v>293.2</v>
      </c>
      <c r="P24" s="48"/>
      <c r="Q24" s="48"/>
      <c r="R24" s="48"/>
      <c r="S24" s="6">
        <v>293.2</v>
      </c>
      <c r="T24" s="6" t="s">
        <v>173</v>
      </c>
      <c r="U24" s="52" t="e">
        <f t="shared" si="2"/>
        <v>#DIV/0!</v>
      </c>
      <c r="V24" s="56" t="e">
        <f t="shared" si="3"/>
        <v>#DIV/0!</v>
      </c>
      <c r="W24" s="56" t="e">
        <f t="shared" si="4"/>
        <v>#DIV/0!</v>
      </c>
      <c r="X24" s="56">
        <f t="shared" si="5"/>
        <v>100</v>
      </c>
      <c r="Y24" s="29"/>
    </row>
    <row r="25" spans="1:25" ht="81.75" customHeight="1">
      <c r="A25" s="34" t="s">
        <v>54</v>
      </c>
      <c r="B25" s="35" t="s">
        <v>86</v>
      </c>
      <c r="C25" s="19" t="s">
        <v>62</v>
      </c>
      <c r="D25" s="6"/>
      <c r="E25" s="46">
        <v>4580</v>
      </c>
      <c r="F25" s="6"/>
      <c r="G25" s="6"/>
      <c r="H25" s="6"/>
      <c r="I25" s="46">
        <v>4580</v>
      </c>
      <c r="J25" s="6"/>
      <c r="K25" s="6"/>
      <c r="L25" s="6"/>
      <c r="M25" s="49">
        <v>4580</v>
      </c>
      <c r="N25" s="48"/>
      <c r="O25" s="48"/>
      <c r="P25" s="48"/>
      <c r="Q25" s="49">
        <v>4489.2</v>
      </c>
      <c r="R25" s="48"/>
      <c r="S25" s="6"/>
      <c r="T25" s="6" t="s">
        <v>167</v>
      </c>
      <c r="U25" s="52" t="e">
        <f t="shared" si="2"/>
        <v>#DIV/0!</v>
      </c>
      <c r="V25" s="56">
        <f t="shared" si="3"/>
        <v>100</v>
      </c>
      <c r="W25" s="56" t="e">
        <f t="shared" si="4"/>
        <v>#DIV/0!</v>
      </c>
      <c r="X25" s="56" t="e">
        <f t="shared" si="5"/>
        <v>#DIV/0!</v>
      </c>
      <c r="Y25" s="29"/>
    </row>
    <row r="26" spans="1:25" ht="21" customHeight="1">
      <c r="A26" s="38"/>
      <c r="B26" s="14" t="s">
        <v>32</v>
      </c>
      <c r="C26" s="39"/>
      <c r="D26" s="47">
        <f>D10+D11+D20+D21+D22+D25</f>
        <v>1860.5</v>
      </c>
      <c r="E26" s="47">
        <f t="shared" ref="E26:S26" si="8">E10+E11+E20+E21+E22+E25</f>
        <v>426243.5</v>
      </c>
      <c r="F26" s="47">
        <f t="shared" si="8"/>
        <v>241586.8</v>
      </c>
      <c r="G26" s="47">
        <f t="shared" si="8"/>
        <v>297.89999999999998</v>
      </c>
      <c r="H26" s="47">
        <f>H10+H11+H20+H21+H22+H25</f>
        <v>1860.5</v>
      </c>
      <c r="I26" s="47">
        <f t="shared" ref="I26:K26" si="9">I10+I11+I20+I21+I22+I25</f>
        <v>426243.5</v>
      </c>
      <c r="J26" s="47">
        <f t="shared" si="9"/>
        <v>241586.8</v>
      </c>
      <c r="K26" s="47">
        <f t="shared" si="9"/>
        <v>297.89999999999998</v>
      </c>
      <c r="L26" s="47">
        <f t="shared" ref="L26:N26" si="10">L10+L11+L20+L21+L22+L25</f>
        <v>1860.4</v>
      </c>
      <c r="M26" s="47">
        <f>M10+M11+M20+M21+M22+M25</f>
        <v>353933.1</v>
      </c>
      <c r="N26" s="47">
        <f t="shared" si="10"/>
        <v>186036.3</v>
      </c>
      <c r="O26" s="47">
        <f>O10+O11+O20+O21+O22+O25</f>
        <v>297.2</v>
      </c>
      <c r="P26" s="47">
        <f t="shared" si="8"/>
        <v>1860.4</v>
      </c>
      <c r="Q26" s="47">
        <f t="shared" si="8"/>
        <v>265642.90000000002</v>
      </c>
      <c r="R26" s="47">
        <f t="shared" si="8"/>
        <v>141395.9</v>
      </c>
      <c r="S26" s="47">
        <f t="shared" si="8"/>
        <v>297.2</v>
      </c>
      <c r="T26" s="47"/>
      <c r="U26" s="52">
        <f t="shared" si="2"/>
        <v>99.994625100779359</v>
      </c>
      <c r="V26" s="56">
        <f t="shared" si="3"/>
        <v>83.035424587119806</v>
      </c>
      <c r="W26" s="56">
        <f t="shared" si="4"/>
        <v>77.005987082075677</v>
      </c>
      <c r="X26" s="56">
        <f t="shared" si="5"/>
        <v>99.765021819402492</v>
      </c>
      <c r="Y26" s="29"/>
    </row>
    <row r="27" spans="1:25" s="27" customFormat="1" ht="28.5" customHeight="1">
      <c r="A27" s="5"/>
      <c r="B27" s="22" t="s">
        <v>11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2" t="e">
        <f t="shared" si="2"/>
        <v>#DIV/0!</v>
      </c>
      <c r="V27" s="56" t="e">
        <f t="shared" si="3"/>
        <v>#DIV/0!</v>
      </c>
      <c r="W27" s="56" t="e">
        <f t="shared" si="4"/>
        <v>#DIV/0!</v>
      </c>
      <c r="X27" s="56" t="e">
        <f t="shared" si="5"/>
        <v>#DIV/0!</v>
      </c>
      <c r="Y27" s="29"/>
    </row>
    <row r="28" spans="1:25" ht="79.5" customHeight="1">
      <c r="A28" s="8" t="s">
        <v>18</v>
      </c>
      <c r="B28" s="9" t="s">
        <v>96</v>
      </c>
      <c r="C28" s="19" t="s">
        <v>62</v>
      </c>
      <c r="D28" s="6"/>
      <c r="E28" s="46">
        <v>538927.19999999995</v>
      </c>
      <c r="F28" s="6">
        <v>106697.4</v>
      </c>
      <c r="G28" s="6">
        <v>3</v>
      </c>
      <c r="H28" s="6"/>
      <c r="I28" s="46">
        <v>538927.19999999995</v>
      </c>
      <c r="J28" s="6">
        <v>106697.4</v>
      </c>
      <c r="K28" s="6">
        <v>3</v>
      </c>
      <c r="L28" s="6"/>
      <c r="M28" s="60">
        <f>374058.9+18143.2</f>
        <v>392202.10000000003</v>
      </c>
      <c r="N28" s="60">
        <v>74131.7</v>
      </c>
      <c r="O28" s="60">
        <v>2</v>
      </c>
      <c r="P28" s="49"/>
      <c r="Q28" s="60">
        <f>365340.7+39.2</f>
        <v>365379.9</v>
      </c>
      <c r="R28" s="49">
        <v>75304.600000000006</v>
      </c>
      <c r="S28" s="49">
        <f>O28</f>
        <v>2</v>
      </c>
      <c r="T28" s="6" t="s">
        <v>167</v>
      </c>
      <c r="U28" s="52" t="e">
        <f t="shared" si="2"/>
        <v>#DIV/0!</v>
      </c>
      <c r="V28" s="56">
        <f t="shared" si="3"/>
        <v>72.774597385324043</v>
      </c>
      <c r="W28" s="56">
        <f t="shared" si="4"/>
        <v>69.478450271515527</v>
      </c>
      <c r="X28" s="56">
        <f t="shared" si="5"/>
        <v>66.666666666666657</v>
      </c>
      <c r="Y28" s="29"/>
    </row>
    <row r="29" spans="1:25" ht="33" customHeight="1">
      <c r="A29" s="13" t="s">
        <v>19</v>
      </c>
      <c r="B29" s="11" t="s">
        <v>50</v>
      </c>
      <c r="C29" s="12"/>
      <c r="D29" s="12">
        <f>SUM(D30:D38)</f>
        <v>40605.599999999999</v>
      </c>
      <c r="E29" s="12">
        <f t="shared" ref="E29:S29" si="11">SUM(E30:E38)</f>
        <v>31915.3</v>
      </c>
      <c r="F29" s="12">
        <f t="shared" si="11"/>
        <v>13706.199999999999</v>
      </c>
      <c r="G29" s="12">
        <f t="shared" si="11"/>
        <v>0</v>
      </c>
      <c r="H29" s="12">
        <f>SUM(H30:H38)</f>
        <v>40605.599999999999</v>
      </c>
      <c r="I29" s="12">
        <f t="shared" ref="I29" si="12">SUM(I30:I38)</f>
        <v>31915.3</v>
      </c>
      <c r="J29" s="12">
        <f t="shared" ref="J29" si="13">SUM(J30:J38)</f>
        <v>13706.199999999999</v>
      </c>
      <c r="K29" s="12">
        <f t="shared" ref="K29" si="14">SUM(K30:K38)</f>
        <v>0</v>
      </c>
      <c r="L29" s="12">
        <f t="shared" si="11"/>
        <v>23742.1</v>
      </c>
      <c r="M29" s="12">
        <f t="shared" si="11"/>
        <v>25494.7</v>
      </c>
      <c r="N29" s="12">
        <f t="shared" si="11"/>
        <v>10825.5</v>
      </c>
      <c r="O29" s="12">
        <f t="shared" si="11"/>
        <v>0</v>
      </c>
      <c r="P29" s="12">
        <f t="shared" si="11"/>
        <v>19123.2</v>
      </c>
      <c r="Q29" s="12">
        <f t="shared" si="11"/>
        <v>13009.300000000001</v>
      </c>
      <c r="R29" s="12">
        <f t="shared" si="11"/>
        <v>5158.1999999999989</v>
      </c>
      <c r="S29" s="12">
        <f t="shared" si="11"/>
        <v>0</v>
      </c>
      <c r="T29" s="12"/>
      <c r="U29" s="52">
        <f t="shared" si="2"/>
        <v>58.470013988218369</v>
      </c>
      <c r="V29" s="56">
        <f t="shared" si="3"/>
        <v>79.882376164410175</v>
      </c>
      <c r="W29" s="56">
        <f t="shared" si="4"/>
        <v>78.982504268141426</v>
      </c>
      <c r="X29" s="56" t="e">
        <f t="shared" si="5"/>
        <v>#DIV/0!</v>
      </c>
      <c r="Y29" s="29"/>
    </row>
    <row r="30" spans="1:25" ht="126.75" customHeight="1">
      <c r="A30" s="8" t="s">
        <v>105</v>
      </c>
      <c r="B30" s="9" t="s">
        <v>92</v>
      </c>
      <c r="C30" s="19" t="s">
        <v>62</v>
      </c>
      <c r="D30" s="6"/>
      <c r="E30" s="46">
        <v>0</v>
      </c>
      <c r="F30" s="46">
        <v>0</v>
      </c>
      <c r="G30" s="46"/>
      <c r="H30" s="6"/>
      <c r="I30" s="46">
        <v>0</v>
      </c>
      <c r="J30" s="46">
        <v>0</v>
      </c>
      <c r="K30" s="46"/>
      <c r="L30" s="46"/>
      <c r="M30" s="46">
        <v>0</v>
      </c>
      <c r="N30" s="46">
        <v>0</v>
      </c>
      <c r="O30" s="6"/>
      <c r="P30" s="48"/>
      <c r="Q30" s="66">
        <v>0</v>
      </c>
      <c r="R30" s="49">
        <v>0</v>
      </c>
      <c r="S30" s="6"/>
      <c r="T30" s="6"/>
      <c r="U30" s="52" t="e">
        <f t="shared" si="2"/>
        <v>#DIV/0!</v>
      </c>
      <c r="V30" s="56" t="e">
        <f t="shared" si="3"/>
        <v>#DIV/0!</v>
      </c>
      <c r="W30" s="56" t="e">
        <f t="shared" si="4"/>
        <v>#DIV/0!</v>
      </c>
      <c r="X30" s="56" t="e">
        <f t="shared" si="5"/>
        <v>#DIV/0!</v>
      </c>
      <c r="Y30" s="29"/>
    </row>
    <row r="31" spans="1:25" ht="126.75" customHeight="1">
      <c r="A31" s="8" t="s">
        <v>106</v>
      </c>
      <c r="B31" s="9" t="s">
        <v>92</v>
      </c>
      <c r="C31" s="19" t="s">
        <v>62</v>
      </c>
      <c r="D31" s="6"/>
      <c r="E31" s="46"/>
      <c r="F31" s="46">
        <v>0</v>
      </c>
      <c r="G31" s="46"/>
      <c r="H31" s="6"/>
      <c r="I31" s="46"/>
      <c r="J31" s="46">
        <v>0</v>
      </c>
      <c r="K31" s="46"/>
      <c r="L31" s="46"/>
      <c r="M31" s="46"/>
      <c r="N31" s="46">
        <v>0</v>
      </c>
      <c r="O31" s="6"/>
      <c r="P31" s="48"/>
      <c r="Q31" s="66"/>
      <c r="R31" s="49">
        <v>0</v>
      </c>
      <c r="S31" s="6"/>
      <c r="T31" s="6"/>
      <c r="U31" s="52" t="e">
        <f t="shared" si="2"/>
        <v>#DIV/0!</v>
      </c>
      <c r="V31" s="56" t="e">
        <f t="shared" si="3"/>
        <v>#DIV/0!</v>
      </c>
      <c r="W31" s="56" t="e">
        <f t="shared" si="4"/>
        <v>#DIV/0!</v>
      </c>
      <c r="X31" s="56" t="e">
        <f t="shared" si="5"/>
        <v>#DIV/0!</v>
      </c>
      <c r="Y31" s="29"/>
    </row>
    <row r="32" spans="1:25" ht="52.5" customHeight="1">
      <c r="A32" s="8" t="s">
        <v>107</v>
      </c>
      <c r="B32" s="9" t="s">
        <v>90</v>
      </c>
      <c r="C32" s="19" t="s">
        <v>62</v>
      </c>
      <c r="D32" s="6">
        <v>40605.599999999999</v>
      </c>
      <c r="E32" s="46">
        <v>11452.9</v>
      </c>
      <c r="F32" s="46">
        <v>2740</v>
      </c>
      <c r="G32" s="46"/>
      <c r="H32" s="6">
        <v>40605.599999999999</v>
      </c>
      <c r="I32" s="46">
        <v>11452.9</v>
      </c>
      <c r="J32" s="46">
        <v>2740</v>
      </c>
      <c r="K32" s="46"/>
      <c r="L32" s="46">
        <v>23742.1</v>
      </c>
      <c r="M32" s="46">
        <v>6696.5</v>
      </c>
      <c r="N32" s="60">
        <v>1602.1</v>
      </c>
      <c r="O32" s="6"/>
      <c r="P32" s="61">
        <f>17654.2+1469</f>
        <v>19123.2</v>
      </c>
      <c r="Q32" s="67">
        <f>4973.3+464</f>
        <v>5437.3</v>
      </c>
      <c r="R32" s="60">
        <f>1190.9+101.6</f>
        <v>1292.5</v>
      </c>
      <c r="S32" s="6"/>
      <c r="T32" s="6" t="s">
        <v>167</v>
      </c>
      <c r="U32" s="52">
        <f t="shared" si="2"/>
        <v>58.470013988218369</v>
      </c>
      <c r="V32" s="56">
        <f t="shared" si="3"/>
        <v>58.469907185079762</v>
      </c>
      <c r="W32" s="56">
        <f t="shared" si="4"/>
        <v>58.470802919708021</v>
      </c>
      <c r="X32" s="56" t="e">
        <f t="shared" si="5"/>
        <v>#DIV/0!</v>
      </c>
      <c r="Y32" s="29"/>
    </row>
    <row r="33" spans="1:25" ht="52.5" customHeight="1">
      <c r="A33" s="8" t="s">
        <v>152</v>
      </c>
      <c r="B33" s="9" t="s">
        <v>90</v>
      </c>
      <c r="C33" s="19" t="s">
        <v>62</v>
      </c>
      <c r="D33" s="6"/>
      <c r="E33" s="46"/>
      <c r="F33" s="46">
        <v>736.3</v>
      </c>
      <c r="G33" s="46"/>
      <c r="H33" s="6"/>
      <c r="I33" s="46"/>
      <c r="J33" s="46">
        <v>736.3</v>
      </c>
      <c r="K33" s="46"/>
      <c r="L33" s="46"/>
      <c r="M33" s="46"/>
      <c r="N33" s="60">
        <v>271.89999999999998</v>
      </c>
      <c r="O33" s="6"/>
      <c r="P33" s="48"/>
      <c r="Q33" s="66"/>
      <c r="R33" s="60">
        <v>378.6</v>
      </c>
      <c r="S33" s="6"/>
      <c r="T33" s="6" t="s">
        <v>167</v>
      </c>
      <c r="U33" s="52" t="e">
        <f t="shared" si="2"/>
        <v>#DIV/0!</v>
      </c>
      <c r="V33" s="56" t="e">
        <f t="shared" si="3"/>
        <v>#DIV/0!</v>
      </c>
      <c r="W33" s="56">
        <f t="shared" si="4"/>
        <v>36.927882656525874</v>
      </c>
      <c r="X33" s="56" t="e">
        <f t="shared" si="5"/>
        <v>#DIV/0!</v>
      </c>
      <c r="Y33" s="29"/>
    </row>
    <row r="34" spans="1:25" ht="52.5" customHeight="1">
      <c r="A34" s="8" t="s">
        <v>160</v>
      </c>
      <c r="B34" s="9" t="s">
        <v>163</v>
      </c>
      <c r="C34" s="19" t="s">
        <v>62</v>
      </c>
      <c r="D34" s="6"/>
      <c r="E34" s="46">
        <v>3583.8</v>
      </c>
      <c r="F34" s="46">
        <v>2196.6</v>
      </c>
      <c r="G34" s="46"/>
      <c r="H34" s="6"/>
      <c r="I34" s="46">
        <v>3583.8</v>
      </c>
      <c r="J34" s="46">
        <v>2196.6</v>
      </c>
      <c r="K34" s="46"/>
      <c r="L34" s="46"/>
      <c r="M34" s="46">
        <v>1919.6</v>
      </c>
      <c r="N34" s="60">
        <v>1176.5999999999999</v>
      </c>
      <c r="O34" s="6"/>
      <c r="P34" s="48"/>
      <c r="Q34" s="66">
        <v>1353.9</v>
      </c>
      <c r="R34" s="49">
        <v>829.5</v>
      </c>
      <c r="S34" s="6"/>
      <c r="T34" s="6" t="s">
        <v>167</v>
      </c>
      <c r="U34" s="52" t="e">
        <f t="shared" si="2"/>
        <v>#DIV/0!</v>
      </c>
      <c r="V34" s="56">
        <f t="shared" si="3"/>
        <v>53.563256878174002</v>
      </c>
      <c r="W34" s="56">
        <f t="shared" si="4"/>
        <v>53.564599836110347</v>
      </c>
      <c r="X34" s="56" t="e">
        <f t="shared" si="5"/>
        <v>#DIV/0!</v>
      </c>
      <c r="Y34" s="29"/>
    </row>
    <row r="35" spans="1:25" ht="52.5" customHeight="1">
      <c r="A35" s="8" t="s">
        <v>161</v>
      </c>
      <c r="B35" s="9" t="s">
        <v>163</v>
      </c>
      <c r="C35" s="19" t="s">
        <v>62</v>
      </c>
      <c r="D35" s="6"/>
      <c r="E35" s="46"/>
      <c r="F35" s="46">
        <v>493.4</v>
      </c>
      <c r="G35" s="46"/>
      <c r="H35" s="6"/>
      <c r="I35" s="46"/>
      <c r="J35" s="46">
        <v>493.4</v>
      </c>
      <c r="K35" s="46"/>
      <c r="L35" s="46"/>
      <c r="M35" s="46"/>
      <c r="N35" s="60">
        <v>235</v>
      </c>
      <c r="O35" s="6"/>
      <c r="P35" s="48"/>
      <c r="Q35" s="66"/>
      <c r="R35" s="49">
        <v>207.7</v>
      </c>
      <c r="S35" s="6"/>
      <c r="T35" s="6" t="s">
        <v>167</v>
      </c>
      <c r="U35" s="52" t="e">
        <f t="shared" si="2"/>
        <v>#DIV/0!</v>
      </c>
      <c r="V35" s="56" t="e">
        <f t="shared" si="3"/>
        <v>#DIV/0!</v>
      </c>
      <c r="W35" s="56">
        <f t="shared" si="4"/>
        <v>47.62869882448318</v>
      </c>
      <c r="X35" s="56" t="e">
        <f t="shared" si="5"/>
        <v>#DIV/0!</v>
      </c>
      <c r="Y35" s="29"/>
    </row>
    <row r="36" spans="1:25" ht="122.25" customHeight="1">
      <c r="A36" s="8" t="s">
        <v>162</v>
      </c>
      <c r="B36" s="9" t="s">
        <v>169</v>
      </c>
      <c r="C36" s="19" t="s">
        <v>62</v>
      </c>
      <c r="D36" s="6"/>
      <c r="E36" s="46">
        <v>11856.4</v>
      </c>
      <c r="F36" s="46">
        <v>1930.2</v>
      </c>
      <c r="G36" s="46"/>
      <c r="H36" s="6"/>
      <c r="I36" s="46">
        <v>11856.4</v>
      </c>
      <c r="J36" s="46">
        <v>1930.2</v>
      </c>
      <c r="K36" s="46"/>
      <c r="L36" s="46"/>
      <c r="M36" s="46">
        <v>11856.4</v>
      </c>
      <c r="N36" s="60">
        <v>1930.2</v>
      </c>
      <c r="O36" s="6"/>
      <c r="P36" s="48"/>
      <c r="Q36" s="66">
        <v>4792</v>
      </c>
      <c r="R36" s="49">
        <v>780.1</v>
      </c>
      <c r="S36" s="6"/>
      <c r="T36" s="6"/>
      <c r="U36" s="52"/>
      <c r="V36" s="56"/>
      <c r="W36" s="56">
        <f t="shared" si="4"/>
        <v>100</v>
      </c>
      <c r="X36" s="56"/>
      <c r="Y36" s="29"/>
    </row>
    <row r="37" spans="1:25" ht="96.75" customHeight="1">
      <c r="A37" s="8" t="s">
        <v>168</v>
      </c>
      <c r="B37" s="9" t="s">
        <v>164</v>
      </c>
      <c r="C37" s="19" t="s">
        <v>62</v>
      </c>
      <c r="D37" s="6"/>
      <c r="E37" s="46">
        <v>5022.2</v>
      </c>
      <c r="F37" s="46">
        <v>817.6</v>
      </c>
      <c r="G37" s="46"/>
      <c r="H37" s="6"/>
      <c r="I37" s="46">
        <v>5022.2</v>
      </c>
      <c r="J37" s="46">
        <v>817.6</v>
      </c>
      <c r="K37" s="46"/>
      <c r="L37" s="46"/>
      <c r="M37" s="46">
        <v>5022.2</v>
      </c>
      <c r="N37" s="60">
        <v>817.6</v>
      </c>
      <c r="O37" s="6"/>
      <c r="P37" s="48"/>
      <c r="Q37" s="66">
        <v>1426.1</v>
      </c>
      <c r="R37" s="49">
        <v>232.2</v>
      </c>
      <c r="S37" s="6"/>
      <c r="T37" s="6" t="s">
        <v>167</v>
      </c>
      <c r="U37" s="52" t="e">
        <f t="shared" si="2"/>
        <v>#DIV/0!</v>
      </c>
      <c r="V37" s="56">
        <f t="shared" si="3"/>
        <v>100</v>
      </c>
      <c r="W37" s="56">
        <f t="shared" si="4"/>
        <v>100</v>
      </c>
      <c r="X37" s="56" t="e">
        <f t="shared" si="5"/>
        <v>#DIV/0!</v>
      </c>
      <c r="Y37" s="29"/>
    </row>
    <row r="38" spans="1:25" ht="96.75" customHeight="1">
      <c r="A38" s="8" t="s">
        <v>175</v>
      </c>
      <c r="B38" s="9" t="s">
        <v>164</v>
      </c>
      <c r="C38" s="19" t="s">
        <v>62</v>
      </c>
      <c r="D38" s="6"/>
      <c r="E38" s="46"/>
      <c r="F38" s="46">
        <v>4792.1000000000004</v>
      </c>
      <c r="G38" s="46"/>
      <c r="H38" s="6"/>
      <c r="I38" s="46"/>
      <c r="J38" s="46">
        <v>4792.1000000000004</v>
      </c>
      <c r="K38" s="46"/>
      <c r="L38" s="46"/>
      <c r="M38" s="46"/>
      <c r="N38" s="60">
        <v>4792.1000000000004</v>
      </c>
      <c r="O38" s="6"/>
      <c r="P38" s="48"/>
      <c r="Q38" s="66"/>
      <c r="R38" s="49">
        <v>1437.6</v>
      </c>
      <c r="S38" s="6"/>
      <c r="T38" s="6" t="s">
        <v>167</v>
      </c>
      <c r="U38" s="52"/>
      <c r="V38" s="56"/>
      <c r="W38" s="56">
        <f t="shared" si="4"/>
        <v>100</v>
      </c>
      <c r="X38" s="56"/>
      <c r="Y38" s="29"/>
    </row>
    <row r="39" spans="1:25" ht="43.5" customHeight="1">
      <c r="A39" s="13" t="s">
        <v>20</v>
      </c>
      <c r="B39" s="11" t="s">
        <v>77</v>
      </c>
      <c r="C39" s="21" t="s">
        <v>62</v>
      </c>
      <c r="D39" s="12">
        <f>SUM(D40:D48)</f>
        <v>0</v>
      </c>
      <c r="E39" s="12">
        <f t="shared" ref="E39:S39" si="15">SUM(E40:E48)</f>
        <v>0</v>
      </c>
      <c r="F39" s="12">
        <f t="shared" si="15"/>
        <v>51082.600000000013</v>
      </c>
      <c r="G39" s="12">
        <f t="shared" si="15"/>
        <v>0.3</v>
      </c>
      <c r="H39" s="12">
        <f>SUM(H40:H48)</f>
        <v>0</v>
      </c>
      <c r="I39" s="12">
        <f t="shared" ref="I39:K39" si="16">SUM(I40:I48)</f>
        <v>0</v>
      </c>
      <c r="J39" s="12">
        <f t="shared" si="16"/>
        <v>51082.600000000013</v>
      </c>
      <c r="K39" s="12">
        <f t="shared" si="16"/>
        <v>0.3</v>
      </c>
      <c r="L39" s="12">
        <f t="shared" si="15"/>
        <v>0</v>
      </c>
      <c r="M39" s="12">
        <f t="shared" si="15"/>
        <v>0</v>
      </c>
      <c r="N39" s="12">
        <f>SUM(N40:N48)</f>
        <v>37830.300000000003</v>
      </c>
      <c r="O39" s="63">
        <f t="shared" si="15"/>
        <v>0.04</v>
      </c>
      <c r="P39" s="12">
        <f t="shared" si="15"/>
        <v>0</v>
      </c>
      <c r="Q39" s="12">
        <f t="shared" si="15"/>
        <v>0</v>
      </c>
      <c r="R39" s="12">
        <f>SUM(R40:R48)</f>
        <v>25655.300000000003</v>
      </c>
      <c r="S39" s="12">
        <f t="shared" si="15"/>
        <v>0</v>
      </c>
      <c r="T39" s="12"/>
      <c r="U39" s="52" t="e">
        <f t="shared" si="2"/>
        <v>#DIV/0!</v>
      </c>
      <c r="V39" s="56" t="e">
        <f t="shared" si="3"/>
        <v>#DIV/0!</v>
      </c>
      <c r="W39" s="56">
        <f t="shared" si="4"/>
        <v>74.057115338686742</v>
      </c>
      <c r="X39" s="56">
        <f t="shared" si="5"/>
        <v>13.333333333333334</v>
      </c>
      <c r="Y39" s="29"/>
    </row>
    <row r="40" spans="1:25" ht="117.75" customHeight="1">
      <c r="A40" s="8" t="s">
        <v>34</v>
      </c>
      <c r="B40" s="9" t="s">
        <v>97</v>
      </c>
      <c r="C40" s="19" t="s">
        <v>62</v>
      </c>
      <c r="D40" s="6"/>
      <c r="E40" s="6"/>
      <c r="F40" s="6">
        <v>19648.8</v>
      </c>
      <c r="G40" s="6"/>
      <c r="H40" s="6"/>
      <c r="I40" s="6"/>
      <c r="J40" s="6">
        <v>19648.8</v>
      </c>
      <c r="K40" s="6"/>
      <c r="L40" s="48"/>
      <c r="M40" s="48"/>
      <c r="N40" s="61">
        <f>2147.8+6830.7</f>
        <v>8978.5</v>
      </c>
      <c r="O40" s="48"/>
      <c r="P40" s="48"/>
      <c r="Q40" s="48"/>
      <c r="R40" s="48">
        <f>1346.4+7001.9</f>
        <v>8348.2999999999993</v>
      </c>
      <c r="S40" s="6"/>
      <c r="T40" s="6" t="s">
        <v>167</v>
      </c>
      <c r="U40" s="52" t="e">
        <f t="shared" si="2"/>
        <v>#DIV/0!</v>
      </c>
      <c r="V40" s="56" t="e">
        <f t="shared" si="3"/>
        <v>#DIV/0!</v>
      </c>
      <c r="W40" s="56">
        <f t="shared" si="4"/>
        <v>45.694902487683734</v>
      </c>
      <c r="X40" s="56" t="e">
        <f t="shared" si="5"/>
        <v>#DIV/0!</v>
      </c>
      <c r="Y40" s="29"/>
    </row>
    <row r="41" spans="1:25" ht="33" customHeight="1">
      <c r="A41" s="8" t="s">
        <v>93</v>
      </c>
      <c r="B41" s="9" t="s">
        <v>7</v>
      </c>
      <c r="C41" s="19" t="s">
        <v>62</v>
      </c>
      <c r="D41" s="6"/>
      <c r="E41" s="6"/>
      <c r="F41" s="6">
        <v>5145.6000000000004</v>
      </c>
      <c r="G41" s="6"/>
      <c r="H41" s="6"/>
      <c r="I41" s="6"/>
      <c r="J41" s="6">
        <v>5145.6000000000004</v>
      </c>
      <c r="K41" s="6"/>
      <c r="L41" s="48"/>
      <c r="M41" s="48"/>
      <c r="N41" s="61">
        <v>3295.7</v>
      </c>
      <c r="O41" s="48"/>
      <c r="P41" s="48"/>
      <c r="Q41" s="48"/>
      <c r="R41" s="48">
        <v>2765.1</v>
      </c>
      <c r="S41" s="6"/>
      <c r="T41" s="6" t="s">
        <v>167</v>
      </c>
      <c r="U41" s="52" t="e">
        <f t="shared" si="2"/>
        <v>#DIV/0!</v>
      </c>
      <c r="V41" s="56" t="e">
        <f t="shared" si="3"/>
        <v>#DIV/0!</v>
      </c>
      <c r="W41" s="56">
        <f t="shared" si="4"/>
        <v>64.048896144278601</v>
      </c>
      <c r="X41" s="56" t="e">
        <f t="shared" si="5"/>
        <v>#DIV/0!</v>
      </c>
      <c r="Y41" s="29"/>
    </row>
    <row r="42" spans="1:25" ht="45.75" customHeight="1">
      <c r="A42" s="8" t="s">
        <v>72</v>
      </c>
      <c r="B42" s="9" t="s">
        <v>8</v>
      </c>
      <c r="C42" s="19" t="s">
        <v>62</v>
      </c>
      <c r="D42" s="6"/>
      <c r="E42" s="6"/>
      <c r="F42" s="6">
        <v>131.19999999999999</v>
      </c>
      <c r="G42" s="6"/>
      <c r="H42" s="6"/>
      <c r="I42" s="6"/>
      <c r="J42" s="6">
        <v>131.19999999999999</v>
      </c>
      <c r="K42" s="6"/>
      <c r="L42" s="48"/>
      <c r="M42" s="48"/>
      <c r="N42" s="60">
        <v>71</v>
      </c>
      <c r="O42" s="61"/>
      <c r="P42" s="48"/>
      <c r="Q42" s="48"/>
      <c r="R42" s="48">
        <v>62.1</v>
      </c>
      <c r="S42" s="6"/>
      <c r="T42" s="6" t="s">
        <v>167</v>
      </c>
      <c r="U42" s="52" t="e">
        <f t="shared" si="2"/>
        <v>#DIV/0!</v>
      </c>
      <c r="V42" s="56" t="e">
        <f t="shared" si="3"/>
        <v>#DIV/0!</v>
      </c>
      <c r="W42" s="56">
        <f t="shared" si="4"/>
        <v>54.115853658536594</v>
      </c>
      <c r="X42" s="56" t="e">
        <f t="shared" si="5"/>
        <v>#DIV/0!</v>
      </c>
      <c r="Y42" s="29"/>
    </row>
    <row r="43" spans="1:25" ht="53.25" customHeight="1">
      <c r="A43" s="8" t="s">
        <v>87</v>
      </c>
      <c r="B43" s="9" t="s">
        <v>79</v>
      </c>
      <c r="C43" s="19" t="s">
        <v>62</v>
      </c>
      <c r="D43" s="6"/>
      <c r="E43" s="6"/>
      <c r="F43" s="6">
        <v>363.4</v>
      </c>
      <c r="G43" s="6"/>
      <c r="H43" s="6"/>
      <c r="I43" s="6"/>
      <c r="J43" s="6">
        <v>363.4</v>
      </c>
      <c r="K43" s="6"/>
      <c r="L43" s="48"/>
      <c r="M43" s="48"/>
      <c r="N43" s="61">
        <v>363.3</v>
      </c>
      <c r="O43" s="61"/>
      <c r="P43" s="48"/>
      <c r="Q43" s="48"/>
      <c r="R43" s="48">
        <v>363.3</v>
      </c>
      <c r="S43" s="6"/>
      <c r="T43" s="6" t="s">
        <v>173</v>
      </c>
      <c r="U43" s="52" t="e">
        <f t="shared" si="2"/>
        <v>#DIV/0!</v>
      </c>
      <c r="V43" s="56" t="e">
        <f t="shared" si="3"/>
        <v>#DIV/0!</v>
      </c>
      <c r="W43" s="56">
        <f t="shared" si="4"/>
        <v>99.972482113373701</v>
      </c>
      <c r="X43" s="56" t="e">
        <f t="shared" si="5"/>
        <v>#DIV/0!</v>
      </c>
      <c r="Y43" s="29"/>
    </row>
    <row r="44" spans="1:25" ht="78" customHeight="1">
      <c r="A44" s="8" t="s">
        <v>88</v>
      </c>
      <c r="B44" s="35" t="s">
        <v>95</v>
      </c>
      <c r="C44" s="19" t="s">
        <v>62</v>
      </c>
      <c r="D44" s="6"/>
      <c r="E44" s="6"/>
      <c r="F44" s="6"/>
      <c r="G44" s="6">
        <v>0.3</v>
      </c>
      <c r="H44" s="6"/>
      <c r="I44" s="6"/>
      <c r="J44" s="6"/>
      <c r="K44" s="6">
        <v>0.3</v>
      </c>
      <c r="L44" s="48"/>
      <c r="M44" s="48"/>
      <c r="N44" s="60">
        <v>0</v>
      </c>
      <c r="O44" s="62">
        <v>0.04</v>
      </c>
      <c r="P44" s="48"/>
      <c r="Q44" s="48"/>
      <c r="R44" s="61">
        <v>132.19999999999999</v>
      </c>
      <c r="S44" s="61"/>
      <c r="T44" s="6" t="s">
        <v>167</v>
      </c>
      <c r="U44" s="52" t="e">
        <f t="shared" si="2"/>
        <v>#DIV/0!</v>
      </c>
      <c r="V44" s="56" t="e">
        <f t="shared" si="3"/>
        <v>#DIV/0!</v>
      </c>
      <c r="W44" s="56" t="e">
        <f t="shared" si="4"/>
        <v>#DIV/0!</v>
      </c>
      <c r="X44" s="56">
        <f t="shared" si="5"/>
        <v>13.333333333333334</v>
      </c>
      <c r="Y44" s="29"/>
    </row>
    <row r="45" spans="1:25" ht="41.45" customHeight="1">
      <c r="A45" s="8" t="s">
        <v>89</v>
      </c>
      <c r="B45" s="35" t="s">
        <v>165</v>
      </c>
      <c r="C45" s="19" t="s">
        <v>62</v>
      </c>
      <c r="D45" s="6"/>
      <c r="E45" s="6"/>
      <c r="F45" s="6">
        <v>1570</v>
      </c>
      <c r="G45" s="6"/>
      <c r="H45" s="6"/>
      <c r="I45" s="6"/>
      <c r="J45" s="6">
        <v>1570</v>
      </c>
      <c r="K45" s="6"/>
      <c r="L45" s="48"/>
      <c r="M45" s="48"/>
      <c r="N45" s="61">
        <v>1570</v>
      </c>
      <c r="O45" s="48"/>
      <c r="P45" s="48"/>
      <c r="Q45" s="48"/>
      <c r="R45" s="48">
        <v>1440</v>
      </c>
      <c r="S45" s="6"/>
      <c r="T45" s="6" t="s">
        <v>167</v>
      </c>
      <c r="U45" s="52" t="e">
        <f t="shared" si="2"/>
        <v>#DIV/0!</v>
      </c>
      <c r="V45" s="56" t="e">
        <f t="shared" si="3"/>
        <v>#DIV/0!</v>
      </c>
      <c r="W45" s="56">
        <f t="shared" si="4"/>
        <v>100</v>
      </c>
      <c r="X45" s="56" t="e">
        <f t="shared" si="5"/>
        <v>#DIV/0!</v>
      </c>
      <c r="Y45" s="29"/>
    </row>
    <row r="46" spans="1:25" ht="59.45" customHeight="1">
      <c r="A46" s="8" t="s">
        <v>108</v>
      </c>
      <c r="B46" s="35" t="s">
        <v>146</v>
      </c>
      <c r="C46" s="19" t="s">
        <v>62</v>
      </c>
      <c r="D46" s="6"/>
      <c r="E46" s="6"/>
      <c r="F46" s="6">
        <v>17359.400000000001</v>
      </c>
      <c r="G46" s="6"/>
      <c r="H46" s="6"/>
      <c r="I46" s="6"/>
      <c r="J46" s="6">
        <v>17359.400000000001</v>
      </c>
      <c r="K46" s="6"/>
      <c r="L46" s="48"/>
      <c r="M46" s="48"/>
      <c r="N46" s="48">
        <v>17359.400000000001</v>
      </c>
      <c r="O46" s="48"/>
      <c r="P46" s="48"/>
      <c r="Q46" s="48"/>
      <c r="R46" s="48">
        <v>8818.5</v>
      </c>
      <c r="S46" s="6"/>
      <c r="T46" s="6" t="s">
        <v>167</v>
      </c>
      <c r="U46" s="52" t="e">
        <f t="shared" si="2"/>
        <v>#DIV/0!</v>
      </c>
      <c r="V46" s="56" t="e">
        <f t="shared" si="3"/>
        <v>#DIV/0!</v>
      </c>
      <c r="W46" s="56">
        <f t="shared" si="4"/>
        <v>100</v>
      </c>
      <c r="X46" s="56" t="e">
        <f t="shared" si="5"/>
        <v>#DIV/0!</v>
      </c>
      <c r="Y46" s="29"/>
    </row>
    <row r="47" spans="1:25" ht="51" customHeight="1">
      <c r="A47" s="8" t="s">
        <v>109</v>
      </c>
      <c r="B47" s="35" t="s">
        <v>149</v>
      </c>
      <c r="C47" s="19" t="s">
        <v>62</v>
      </c>
      <c r="D47" s="6"/>
      <c r="E47" s="6"/>
      <c r="F47" s="6">
        <v>6648.8</v>
      </c>
      <c r="G47" s="6"/>
      <c r="H47" s="6"/>
      <c r="I47" s="6"/>
      <c r="J47" s="6">
        <v>6648.8</v>
      </c>
      <c r="K47" s="6"/>
      <c r="L47" s="48"/>
      <c r="M47" s="48"/>
      <c r="N47" s="61">
        <v>5980.8</v>
      </c>
      <c r="O47" s="48"/>
      <c r="P47" s="48"/>
      <c r="Q47" s="48"/>
      <c r="R47" s="48">
        <v>3247.4</v>
      </c>
      <c r="S47" s="6"/>
      <c r="T47" s="6" t="s">
        <v>167</v>
      </c>
      <c r="U47" s="52" t="e">
        <f t="shared" si="2"/>
        <v>#DIV/0!</v>
      </c>
      <c r="V47" s="56" t="e">
        <f t="shared" si="3"/>
        <v>#DIV/0!</v>
      </c>
      <c r="W47" s="56">
        <f t="shared" si="4"/>
        <v>89.953074238960411</v>
      </c>
      <c r="X47" s="56" t="e">
        <f t="shared" si="5"/>
        <v>#DIV/0!</v>
      </c>
      <c r="Y47" s="29"/>
    </row>
    <row r="48" spans="1:25" ht="102" customHeight="1">
      <c r="A48" s="8" t="s">
        <v>110</v>
      </c>
      <c r="B48" s="35" t="s">
        <v>116</v>
      </c>
      <c r="C48" s="19" t="s">
        <v>62</v>
      </c>
      <c r="D48" s="6"/>
      <c r="E48" s="6"/>
      <c r="F48" s="6">
        <v>215.4</v>
      </c>
      <c r="G48" s="6"/>
      <c r="H48" s="6"/>
      <c r="I48" s="6"/>
      <c r="J48" s="6">
        <v>215.4</v>
      </c>
      <c r="K48" s="6"/>
      <c r="L48" s="48"/>
      <c r="M48" s="48"/>
      <c r="N48" s="48">
        <v>211.6</v>
      </c>
      <c r="O48" s="48"/>
      <c r="P48" s="48"/>
      <c r="Q48" s="48"/>
      <c r="R48" s="48">
        <v>478.4</v>
      </c>
      <c r="S48" s="6"/>
      <c r="T48" s="6" t="s">
        <v>173</v>
      </c>
      <c r="U48" s="52" t="e">
        <f t="shared" si="2"/>
        <v>#DIV/0!</v>
      </c>
      <c r="V48" s="56" t="e">
        <f t="shared" si="3"/>
        <v>#DIV/0!</v>
      </c>
      <c r="W48" s="56">
        <f t="shared" si="4"/>
        <v>98.235840297121626</v>
      </c>
      <c r="X48" s="56" t="e">
        <f t="shared" si="5"/>
        <v>#DIV/0!</v>
      </c>
      <c r="Y48" s="29"/>
    </row>
    <row r="49" spans="1:25" ht="67.5" customHeight="1">
      <c r="A49" s="8" t="s">
        <v>21</v>
      </c>
      <c r="B49" s="35" t="s">
        <v>41</v>
      </c>
      <c r="C49" s="19" t="s">
        <v>62</v>
      </c>
      <c r="D49" s="6"/>
      <c r="E49" s="6">
        <v>564.1</v>
      </c>
      <c r="F49" s="6"/>
      <c r="G49" s="6"/>
      <c r="H49" s="6"/>
      <c r="I49" s="6">
        <v>564.1</v>
      </c>
      <c r="J49" s="6"/>
      <c r="K49" s="6"/>
      <c r="L49" s="48"/>
      <c r="M49" s="61">
        <v>281.60000000000002</v>
      </c>
      <c r="N49" s="61"/>
      <c r="O49" s="61"/>
      <c r="P49" s="61"/>
      <c r="Q49" s="61">
        <f>M49</f>
        <v>281.60000000000002</v>
      </c>
      <c r="R49" s="48"/>
      <c r="S49" s="6"/>
      <c r="T49" s="6" t="s">
        <v>167</v>
      </c>
      <c r="U49" s="52" t="e">
        <f t="shared" si="2"/>
        <v>#DIV/0!</v>
      </c>
      <c r="V49" s="56">
        <f t="shared" si="3"/>
        <v>49.920226910122324</v>
      </c>
      <c r="W49" s="56" t="e">
        <f t="shared" si="4"/>
        <v>#DIV/0!</v>
      </c>
      <c r="X49" s="56" t="e">
        <f t="shared" si="5"/>
        <v>#DIV/0!</v>
      </c>
      <c r="Y49" s="29"/>
    </row>
    <row r="50" spans="1:25" ht="125.25" customHeight="1">
      <c r="A50" s="8" t="s">
        <v>64</v>
      </c>
      <c r="B50" s="35" t="s">
        <v>49</v>
      </c>
      <c r="C50" s="19" t="s">
        <v>62</v>
      </c>
      <c r="D50" s="6"/>
      <c r="E50" s="6">
        <v>4650.8</v>
      </c>
      <c r="F50" s="6"/>
      <c r="G50" s="6"/>
      <c r="H50" s="6"/>
      <c r="I50" s="6">
        <v>4650.8</v>
      </c>
      <c r="J50" s="6"/>
      <c r="K50" s="6"/>
      <c r="L50" s="48"/>
      <c r="M50" s="49">
        <v>4431.3999999999996</v>
      </c>
      <c r="N50" s="48"/>
      <c r="O50" s="48"/>
      <c r="P50" s="48"/>
      <c r="Q50" s="48">
        <v>4356.5</v>
      </c>
      <c r="R50" s="48"/>
      <c r="S50" s="6"/>
      <c r="T50" s="6" t="s">
        <v>167</v>
      </c>
      <c r="U50" s="52" t="e">
        <f t="shared" si="2"/>
        <v>#DIV/0!</v>
      </c>
      <c r="V50" s="56">
        <f t="shared" si="3"/>
        <v>95.28253203749891</v>
      </c>
      <c r="W50" s="56" t="e">
        <f t="shared" si="4"/>
        <v>#DIV/0!</v>
      </c>
      <c r="X50" s="56" t="e">
        <f t="shared" si="5"/>
        <v>#DIV/0!</v>
      </c>
      <c r="Y50" s="29"/>
    </row>
    <row r="51" spans="1:25" ht="130.5" customHeight="1">
      <c r="A51" s="8" t="s">
        <v>40</v>
      </c>
      <c r="B51" s="35" t="s">
        <v>111</v>
      </c>
      <c r="C51" s="19" t="s">
        <v>62</v>
      </c>
      <c r="D51" s="6"/>
      <c r="E51" s="6">
        <v>4722.6000000000004</v>
      </c>
      <c r="F51" s="6"/>
      <c r="G51" s="6"/>
      <c r="H51" s="6"/>
      <c r="I51" s="6">
        <v>4722.6000000000004</v>
      </c>
      <c r="J51" s="6"/>
      <c r="K51" s="6"/>
      <c r="L51" s="48"/>
      <c r="M51" s="49">
        <v>4284</v>
      </c>
      <c r="N51" s="6"/>
      <c r="O51" s="49"/>
      <c r="P51" s="49"/>
      <c r="Q51" s="49">
        <v>3817.8</v>
      </c>
      <c r="R51" s="48"/>
      <c r="S51" s="6"/>
      <c r="T51" s="6" t="s">
        <v>167</v>
      </c>
      <c r="U51" s="52" t="e">
        <f t="shared" si="2"/>
        <v>#DIV/0!</v>
      </c>
      <c r="V51" s="56">
        <f t="shared" si="3"/>
        <v>90.712742980561544</v>
      </c>
      <c r="W51" s="56" t="e">
        <f t="shared" si="4"/>
        <v>#DIV/0!</v>
      </c>
      <c r="X51" s="56" t="e">
        <f t="shared" si="5"/>
        <v>#DIV/0!</v>
      </c>
      <c r="Y51" s="29"/>
    </row>
    <row r="52" spans="1:25" ht="62.25" customHeight="1">
      <c r="A52" s="8" t="s">
        <v>42</v>
      </c>
      <c r="B52" s="35" t="s">
        <v>45</v>
      </c>
      <c r="C52" s="19" t="s">
        <v>62</v>
      </c>
      <c r="D52" s="6"/>
      <c r="E52" s="6">
        <v>1696.9</v>
      </c>
      <c r="F52" s="6"/>
      <c r="G52" s="6"/>
      <c r="H52" s="6"/>
      <c r="I52" s="6">
        <v>1696.9</v>
      </c>
      <c r="J52" s="6"/>
      <c r="K52" s="6"/>
      <c r="L52" s="6"/>
      <c r="M52" s="48">
        <v>911.7</v>
      </c>
      <c r="N52" s="6"/>
      <c r="O52" s="48"/>
      <c r="P52" s="48"/>
      <c r="Q52" s="48">
        <v>437</v>
      </c>
      <c r="R52" s="48"/>
      <c r="S52" s="6"/>
      <c r="T52" s="6" t="s">
        <v>167</v>
      </c>
      <c r="U52" s="52" t="e">
        <f t="shared" si="2"/>
        <v>#DIV/0!</v>
      </c>
      <c r="V52" s="56">
        <f t="shared" si="3"/>
        <v>53.727385231893457</v>
      </c>
      <c r="W52" s="56" t="e">
        <f t="shared" si="4"/>
        <v>#DIV/0!</v>
      </c>
      <c r="X52" s="56" t="e">
        <f t="shared" si="5"/>
        <v>#DIV/0!</v>
      </c>
      <c r="Y52" s="29"/>
    </row>
    <row r="53" spans="1:25" ht="94.5" customHeight="1">
      <c r="A53" s="8" t="s">
        <v>43</v>
      </c>
      <c r="B53" s="35" t="s">
        <v>86</v>
      </c>
      <c r="C53" s="19" t="s">
        <v>62</v>
      </c>
      <c r="D53" s="6"/>
      <c r="E53" s="46">
        <v>5190</v>
      </c>
      <c r="F53" s="46"/>
      <c r="G53" s="46"/>
      <c r="H53" s="6"/>
      <c r="I53" s="46">
        <v>5190</v>
      </c>
      <c r="J53" s="46"/>
      <c r="K53" s="46"/>
      <c r="L53" s="46"/>
      <c r="M53" s="49">
        <v>5190</v>
      </c>
      <c r="N53" s="48"/>
      <c r="O53" s="48"/>
      <c r="P53" s="48"/>
      <c r="Q53" s="48">
        <v>4733.2</v>
      </c>
      <c r="R53" s="48"/>
      <c r="S53" s="6"/>
      <c r="T53" s="6" t="s">
        <v>167</v>
      </c>
      <c r="U53" s="52" t="e">
        <f t="shared" si="2"/>
        <v>#DIV/0!</v>
      </c>
      <c r="V53" s="56">
        <f t="shared" si="3"/>
        <v>100</v>
      </c>
      <c r="W53" s="56" t="e">
        <f t="shared" si="4"/>
        <v>#DIV/0!</v>
      </c>
      <c r="X53" s="56" t="e">
        <f t="shared" si="5"/>
        <v>#DIV/0!</v>
      </c>
      <c r="Y53" s="29"/>
    </row>
    <row r="54" spans="1:25" ht="94.5" customHeight="1">
      <c r="A54" s="8" t="s">
        <v>44</v>
      </c>
      <c r="B54" s="35" t="s">
        <v>91</v>
      </c>
      <c r="C54" s="19" t="s">
        <v>62</v>
      </c>
      <c r="D54" s="6">
        <v>42705.599999999999</v>
      </c>
      <c r="E54" s="46"/>
      <c r="F54" s="46"/>
      <c r="G54" s="46"/>
      <c r="H54" s="6">
        <v>42705.599999999999</v>
      </c>
      <c r="I54" s="46"/>
      <c r="J54" s="46"/>
      <c r="K54" s="46"/>
      <c r="L54" s="49">
        <v>33083.300000000003</v>
      </c>
      <c r="M54" s="6"/>
      <c r="N54" s="48"/>
      <c r="O54" s="48"/>
      <c r="P54" s="48">
        <v>32537.3</v>
      </c>
      <c r="Q54" s="48"/>
      <c r="R54" s="48"/>
      <c r="S54" s="6"/>
      <c r="T54" s="6" t="s">
        <v>167</v>
      </c>
      <c r="U54" s="52">
        <f t="shared" si="2"/>
        <v>77.468294556217472</v>
      </c>
      <c r="V54" s="56" t="e">
        <f t="shared" si="3"/>
        <v>#DIV/0!</v>
      </c>
      <c r="W54" s="56" t="e">
        <f t="shared" si="4"/>
        <v>#DIV/0!</v>
      </c>
      <c r="X54" s="56" t="e">
        <f t="shared" si="5"/>
        <v>#DIV/0!</v>
      </c>
      <c r="Y54" s="29"/>
    </row>
    <row r="55" spans="1:25" ht="94.5" customHeight="1">
      <c r="A55" s="8"/>
      <c r="B55" s="35" t="s">
        <v>166</v>
      </c>
      <c r="C55" s="19" t="s">
        <v>62</v>
      </c>
      <c r="D55" s="6"/>
      <c r="E55" s="46">
        <v>3114.5</v>
      </c>
      <c r="F55" s="46">
        <v>883.5</v>
      </c>
      <c r="G55" s="46"/>
      <c r="H55" s="6"/>
      <c r="I55" s="46">
        <v>3114.5</v>
      </c>
      <c r="J55" s="46">
        <v>883.5</v>
      </c>
      <c r="K55" s="46"/>
      <c r="L55" s="49"/>
      <c r="M55" s="6">
        <v>1427.4</v>
      </c>
      <c r="N55" s="48">
        <v>401.8</v>
      </c>
      <c r="O55" s="48"/>
      <c r="P55" s="48"/>
      <c r="Q55" s="48">
        <v>861.4</v>
      </c>
      <c r="R55" s="48">
        <v>309.10000000000002</v>
      </c>
      <c r="S55" s="6"/>
      <c r="T55" s="6" t="s">
        <v>167</v>
      </c>
      <c r="U55" s="52" t="e">
        <f t="shared" si="2"/>
        <v>#DIV/0!</v>
      </c>
      <c r="V55" s="56">
        <f t="shared" si="3"/>
        <v>45.830791459303263</v>
      </c>
      <c r="W55" s="56">
        <f t="shared" si="4"/>
        <v>45.478211658177706</v>
      </c>
      <c r="X55" s="56" t="e">
        <f t="shared" si="5"/>
        <v>#DIV/0!</v>
      </c>
      <c r="Y55" s="29"/>
    </row>
    <row r="56" spans="1:25" ht="21" customHeight="1">
      <c r="A56" s="38"/>
      <c r="B56" s="14" t="s">
        <v>32</v>
      </c>
      <c r="C56" s="39"/>
      <c r="D56" s="47">
        <f>D28+D29+D39+D49+D50+D51+D52+D53+D54+D55</f>
        <v>83311.199999999997</v>
      </c>
      <c r="E56" s="47">
        <f t="shared" ref="E56:S56" si="17">E28+E29+E39+E49+E50+E51+E52+E53+E54+E55</f>
        <v>590781.4</v>
      </c>
      <c r="F56" s="47">
        <f t="shared" si="17"/>
        <v>172369.7</v>
      </c>
      <c r="G56" s="47">
        <f t="shared" si="17"/>
        <v>3.3</v>
      </c>
      <c r="H56" s="47">
        <f>H28+H29+H39+H49+H50+H51+H52+H53+H54+H55</f>
        <v>83311.199999999997</v>
      </c>
      <c r="I56" s="47">
        <f t="shared" ref="I56:K56" si="18">I28+I29+I39+I49+I50+I51+I52+I53+I54+I55</f>
        <v>590781.4</v>
      </c>
      <c r="J56" s="47">
        <f t="shared" si="18"/>
        <v>172369.7</v>
      </c>
      <c r="K56" s="47">
        <f t="shared" si="18"/>
        <v>3.3</v>
      </c>
      <c r="L56" s="47">
        <f t="shared" si="17"/>
        <v>56825.4</v>
      </c>
      <c r="M56" s="47">
        <f t="shared" si="17"/>
        <v>434222.90000000008</v>
      </c>
      <c r="N56" s="47">
        <f t="shared" si="17"/>
        <v>123189.3</v>
      </c>
      <c r="O56" s="47">
        <f t="shared" si="17"/>
        <v>2.04</v>
      </c>
      <c r="P56" s="47">
        <f t="shared" si="17"/>
        <v>51660.5</v>
      </c>
      <c r="Q56" s="47">
        <f t="shared" si="17"/>
        <v>392876.7</v>
      </c>
      <c r="R56" s="47">
        <f t="shared" si="17"/>
        <v>106427.20000000001</v>
      </c>
      <c r="S56" s="47">
        <f t="shared" si="17"/>
        <v>2</v>
      </c>
      <c r="T56" s="39"/>
      <c r="U56" s="52">
        <f t="shared" si="2"/>
        <v>68.208596203151558</v>
      </c>
      <c r="V56" s="56">
        <f t="shared" si="3"/>
        <v>73.499758116961715</v>
      </c>
      <c r="W56" s="56">
        <f t="shared" si="4"/>
        <v>71.46807124454007</v>
      </c>
      <c r="X56" s="56">
        <f t="shared" si="5"/>
        <v>61.818181818181827</v>
      </c>
      <c r="Y56" s="29"/>
    </row>
    <row r="57" spans="1:25" s="27" customFormat="1" ht="32.25" customHeight="1">
      <c r="A57" s="5"/>
      <c r="B57" s="22" t="s">
        <v>12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2" t="e">
        <f t="shared" si="2"/>
        <v>#DIV/0!</v>
      </c>
      <c r="V57" s="56" t="e">
        <f t="shared" si="3"/>
        <v>#DIV/0!</v>
      </c>
      <c r="W57" s="56" t="e">
        <f t="shared" si="4"/>
        <v>#DIV/0!</v>
      </c>
      <c r="X57" s="56" t="e">
        <f t="shared" si="5"/>
        <v>#DIV/0!</v>
      </c>
      <c r="Y57" s="29"/>
    </row>
    <row r="58" spans="1:25" ht="32.25" customHeight="1">
      <c r="A58" s="13" t="s">
        <v>22</v>
      </c>
      <c r="B58" s="11" t="s">
        <v>13</v>
      </c>
      <c r="C58" s="12"/>
      <c r="D58" s="12">
        <f>SUM(D59)</f>
        <v>0</v>
      </c>
      <c r="E58" s="12">
        <f t="shared" ref="E58:S58" si="19">SUM(E59)</f>
        <v>0</v>
      </c>
      <c r="F58" s="12">
        <f t="shared" si="19"/>
        <v>71187.600000000006</v>
      </c>
      <c r="G58" s="12">
        <f t="shared" si="19"/>
        <v>0</v>
      </c>
      <c r="H58" s="12">
        <f>SUM(H59)</f>
        <v>0</v>
      </c>
      <c r="I58" s="12">
        <f t="shared" si="19"/>
        <v>0</v>
      </c>
      <c r="J58" s="12">
        <f t="shared" si="19"/>
        <v>71187.600000000006</v>
      </c>
      <c r="K58" s="12">
        <f t="shared" si="19"/>
        <v>0</v>
      </c>
      <c r="L58" s="12">
        <f t="shared" si="19"/>
        <v>0</v>
      </c>
      <c r="M58" s="12">
        <f t="shared" si="19"/>
        <v>0</v>
      </c>
      <c r="N58" s="12">
        <f t="shared" si="19"/>
        <v>50030.7</v>
      </c>
      <c r="O58" s="12">
        <f t="shared" si="19"/>
        <v>0</v>
      </c>
      <c r="P58" s="12">
        <f t="shared" si="19"/>
        <v>0</v>
      </c>
      <c r="Q58" s="12">
        <f t="shared" si="19"/>
        <v>0</v>
      </c>
      <c r="R58" s="12">
        <f t="shared" si="19"/>
        <v>48327.1</v>
      </c>
      <c r="S58" s="12">
        <f t="shared" si="19"/>
        <v>0</v>
      </c>
      <c r="T58" s="12"/>
      <c r="U58" s="52" t="e">
        <f t="shared" si="2"/>
        <v>#DIV/0!</v>
      </c>
      <c r="V58" s="56" t="e">
        <f t="shared" si="3"/>
        <v>#DIV/0!</v>
      </c>
      <c r="W58" s="56">
        <f t="shared" si="4"/>
        <v>70.280076867319579</v>
      </c>
      <c r="X58" s="56" t="e">
        <f t="shared" si="5"/>
        <v>#DIV/0!</v>
      </c>
      <c r="Y58" s="29"/>
    </row>
    <row r="59" spans="1:25" ht="37.700000000000003" customHeight="1">
      <c r="A59" s="8" t="s">
        <v>23</v>
      </c>
      <c r="B59" s="24" t="s">
        <v>14</v>
      </c>
      <c r="C59" s="19" t="s">
        <v>62</v>
      </c>
      <c r="D59" s="6"/>
      <c r="E59" s="6"/>
      <c r="F59" s="6">
        <v>71187.600000000006</v>
      </c>
      <c r="G59" s="6"/>
      <c r="H59" s="6"/>
      <c r="I59" s="6"/>
      <c r="J59" s="6">
        <v>71187.600000000006</v>
      </c>
      <c r="K59" s="6"/>
      <c r="L59" s="6"/>
      <c r="M59" s="48"/>
      <c r="N59" s="48">
        <v>50030.7</v>
      </c>
      <c r="O59" s="48"/>
      <c r="P59" s="48"/>
      <c r="Q59" s="48"/>
      <c r="R59" s="48">
        <v>48327.1</v>
      </c>
      <c r="S59" s="6"/>
      <c r="T59" s="6" t="s">
        <v>167</v>
      </c>
      <c r="U59" s="52" t="e">
        <f t="shared" si="2"/>
        <v>#DIV/0!</v>
      </c>
      <c r="V59" s="56" t="e">
        <f t="shared" si="3"/>
        <v>#DIV/0!</v>
      </c>
      <c r="W59" s="56">
        <f t="shared" si="4"/>
        <v>70.280076867319579</v>
      </c>
      <c r="X59" s="56" t="e">
        <f t="shared" si="5"/>
        <v>#DIV/0!</v>
      </c>
      <c r="Y59" s="29"/>
    </row>
    <row r="60" spans="1:25" ht="42.75" customHeight="1">
      <c r="A60" s="13" t="s">
        <v>24</v>
      </c>
      <c r="B60" s="11" t="s">
        <v>77</v>
      </c>
      <c r="C60" s="12"/>
      <c r="D60" s="12">
        <f t="shared" ref="D60:S60" si="20">SUM(D61:D65)</f>
        <v>0</v>
      </c>
      <c r="E60" s="12">
        <f t="shared" si="20"/>
        <v>0</v>
      </c>
      <c r="F60" s="12">
        <f t="shared" si="20"/>
        <v>23183.100000000002</v>
      </c>
      <c r="G60" s="12">
        <f t="shared" si="20"/>
        <v>0</v>
      </c>
      <c r="H60" s="12">
        <f t="shared" ref="H60:K60" si="21">SUM(H61:H65)</f>
        <v>0</v>
      </c>
      <c r="I60" s="12">
        <f t="shared" si="21"/>
        <v>0</v>
      </c>
      <c r="J60" s="12">
        <f t="shared" si="21"/>
        <v>23183.100000000002</v>
      </c>
      <c r="K60" s="12">
        <f t="shared" si="21"/>
        <v>0</v>
      </c>
      <c r="L60" s="12">
        <f t="shared" si="20"/>
        <v>0</v>
      </c>
      <c r="M60" s="12">
        <f t="shared" si="20"/>
        <v>0</v>
      </c>
      <c r="N60" s="12">
        <f t="shared" si="20"/>
        <v>17904.300000000003</v>
      </c>
      <c r="O60" s="12">
        <f t="shared" si="20"/>
        <v>0</v>
      </c>
      <c r="P60" s="12">
        <f t="shared" si="20"/>
        <v>0</v>
      </c>
      <c r="Q60" s="12">
        <f t="shared" si="20"/>
        <v>0</v>
      </c>
      <c r="R60" s="12">
        <f t="shared" si="20"/>
        <v>13462.7</v>
      </c>
      <c r="S60" s="12">
        <f t="shared" si="20"/>
        <v>0</v>
      </c>
      <c r="T60" s="12"/>
      <c r="U60" s="52" t="e">
        <f t="shared" si="2"/>
        <v>#DIV/0!</v>
      </c>
      <c r="V60" s="56" t="e">
        <f t="shared" si="3"/>
        <v>#DIV/0!</v>
      </c>
      <c r="W60" s="56">
        <f t="shared" si="4"/>
        <v>77.229964931350864</v>
      </c>
      <c r="X60" s="56" t="e">
        <f t="shared" si="5"/>
        <v>#DIV/0!</v>
      </c>
      <c r="Y60" s="29"/>
    </row>
    <row r="61" spans="1:25" ht="45.2" customHeight="1">
      <c r="A61" s="8" t="s">
        <v>35</v>
      </c>
      <c r="B61" s="9" t="s">
        <v>15</v>
      </c>
      <c r="C61" s="19" t="s">
        <v>62</v>
      </c>
      <c r="D61" s="6"/>
      <c r="E61" s="6"/>
      <c r="F61" s="6">
        <v>5229</v>
      </c>
      <c r="G61" s="6"/>
      <c r="H61" s="6"/>
      <c r="I61" s="6"/>
      <c r="J61" s="6">
        <v>5229</v>
      </c>
      <c r="K61" s="6"/>
      <c r="L61" s="6"/>
      <c r="M61" s="48"/>
      <c r="N61" s="48">
        <v>3932.1</v>
      </c>
      <c r="O61" s="48"/>
      <c r="P61" s="48"/>
      <c r="Q61" s="48"/>
      <c r="R61" s="48">
        <v>2807.6</v>
      </c>
      <c r="S61" s="48"/>
      <c r="T61" s="6" t="s">
        <v>167</v>
      </c>
      <c r="U61" s="52" t="e">
        <f t="shared" si="2"/>
        <v>#DIV/0!</v>
      </c>
      <c r="V61" s="56" t="e">
        <f t="shared" si="3"/>
        <v>#DIV/0!</v>
      </c>
      <c r="W61" s="56">
        <f t="shared" si="4"/>
        <v>75.197934595524956</v>
      </c>
      <c r="X61" s="56" t="e">
        <f t="shared" si="5"/>
        <v>#DIV/0!</v>
      </c>
      <c r="Y61" s="29"/>
    </row>
    <row r="62" spans="1:25" ht="45.2" customHeight="1">
      <c r="A62" s="8" t="s">
        <v>47</v>
      </c>
      <c r="B62" s="9" t="s">
        <v>7</v>
      </c>
      <c r="C62" s="19" t="s">
        <v>62</v>
      </c>
      <c r="D62" s="6"/>
      <c r="E62" s="6"/>
      <c r="F62" s="6">
        <v>386.7</v>
      </c>
      <c r="G62" s="46"/>
      <c r="H62" s="6"/>
      <c r="I62" s="6"/>
      <c r="J62" s="6">
        <v>386.7</v>
      </c>
      <c r="K62" s="46"/>
      <c r="L62" s="6"/>
      <c r="M62" s="48"/>
      <c r="N62" s="49">
        <v>290</v>
      </c>
      <c r="O62" s="48"/>
      <c r="P62" s="48"/>
      <c r="Q62" s="48"/>
      <c r="R62" s="48">
        <v>172.5</v>
      </c>
      <c r="S62" s="48"/>
      <c r="T62" s="6" t="s">
        <v>167</v>
      </c>
      <c r="U62" s="52" t="e">
        <f t="shared" si="2"/>
        <v>#DIV/0!</v>
      </c>
      <c r="V62" s="56" t="e">
        <f t="shared" si="3"/>
        <v>#DIV/0!</v>
      </c>
      <c r="W62" s="56">
        <f t="shared" si="4"/>
        <v>74.993535040082747</v>
      </c>
      <c r="X62" s="56" t="e">
        <f t="shared" si="5"/>
        <v>#DIV/0!</v>
      </c>
      <c r="Y62" s="29"/>
    </row>
    <row r="63" spans="1:25" ht="39" customHeight="1">
      <c r="A63" s="8" t="s">
        <v>48</v>
      </c>
      <c r="B63" s="9" t="s">
        <v>8</v>
      </c>
      <c r="C63" s="19" t="s">
        <v>62</v>
      </c>
      <c r="D63" s="6"/>
      <c r="E63" s="6"/>
      <c r="F63" s="6">
        <v>37.5</v>
      </c>
      <c r="G63" s="6"/>
      <c r="H63" s="6"/>
      <c r="I63" s="6"/>
      <c r="J63" s="6">
        <v>37.5</v>
      </c>
      <c r="K63" s="6"/>
      <c r="L63" s="6"/>
      <c r="M63" s="48"/>
      <c r="N63" s="48">
        <v>24.6</v>
      </c>
      <c r="O63" s="48"/>
      <c r="P63" s="48"/>
      <c r="Q63" s="48"/>
      <c r="R63" s="48">
        <v>12.9</v>
      </c>
      <c r="S63" s="48"/>
      <c r="T63" s="6" t="s">
        <v>167</v>
      </c>
      <c r="U63" s="52" t="e">
        <f t="shared" si="2"/>
        <v>#DIV/0!</v>
      </c>
      <c r="V63" s="56" t="e">
        <f t="shared" si="3"/>
        <v>#DIV/0!</v>
      </c>
      <c r="W63" s="56">
        <f t="shared" si="4"/>
        <v>65.600000000000009</v>
      </c>
      <c r="X63" s="56" t="e">
        <f t="shared" si="5"/>
        <v>#DIV/0!</v>
      </c>
      <c r="Y63" s="29"/>
    </row>
    <row r="64" spans="1:25" ht="52.5" customHeight="1">
      <c r="A64" s="8" t="s">
        <v>117</v>
      </c>
      <c r="B64" s="9" t="s">
        <v>147</v>
      </c>
      <c r="C64" s="19" t="s">
        <v>62</v>
      </c>
      <c r="D64" s="6"/>
      <c r="E64" s="6"/>
      <c r="F64" s="6">
        <v>17529.900000000001</v>
      </c>
      <c r="G64" s="6"/>
      <c r="H64" s="6"/>
      <c r="I64" s="6"/>
      <c r="J64" s="6">
        <v>17529.900000000001</v>
      </c>
      <c r="K64" s="6"/>
      <c r="L64" s="6"/>
      <c r="M64" s="48"/>
      <c r="N64" s="48">
        <v>13657.6</v>
      </c>
      <c r="O64" s="48"/>
      <c r="P64" s="48"/>
      <c r="Q64" s="48"/>
      <c r="R64" s="48">
        <v>10469.700000000001</v>
      </c>
      <c r="S64" s="48"/>
      <c r="T64" s="6" t="s">
        <v>167</v>
      </c>
      <c r="U64" s="52" t="e">
        <f t="shared" si="2"/>
        <v>#DIV/0!</v>
      </c>
      <c r="V64" s="56" t="e">
        <f t="shared" si="3"/>
        <v>#DIV/0!</v>
      </c>
      <c r="W64" s="56">
        <f t="shared" si="4"/>
        <v>77.910313236242075</v>
      </c>
      <c r="X64" s="56" t="e">
        <f t="shared" si="5"/>
        <v>#DIV/0!</v>
      </c>
      <c r="Y64" s="29"/>
    </row>
    <row r="65" spans="1:25" ht="39" customHeight="1">
      <c r="A65" s="8" t="s">
        <v>118</v>
      </c>
      <c r="B65" s="9" t="s">
        <v>115</v>
      </c>
      <c r="C65" s="19" t="s">
        <v>62</v>
      </c>
      <c r="D65" s="6"/>
      <c r="E65" s="6"/>
      <c r="F65" s="6">
        <v>0</v>
      </c>
      <c r="G65" s="6"/>
      <c r="H65" s="6"/>
      <c r="I65" s="6"/>
      <c r="J65" s="6">
        <v>0</v>
      </c>
      <c r="K65" s="6"/>
      <c r="L65" s="6"/>
      <c r="M65" s="48"/>
      <c r="N65" s="48">
        <v>0</v>
      </c>
      <c r="O65" s="48"/>
      <c r="P65" s="48"/>
      <c r="Q65" s="48"/>
      <c r="R65" s="48">
        <v>0</v>
      </c>
      <c r="S65" s="48"/>
      <c r="T65" s="6"/>
      <c r="U65" s="52" t="e">
        <f t="shared" si="2"/>
        <v>#DIV/0!</v>
      </c>
      <c r="V65" s="56" t="e">
        <f t="shared" si="3"/>
        <v>#DIV/0!</v>
      </c>
      <c r="W65" s="56" t="e">
        <f t="shared" si="4"/>
        <v>#DIV/0!</v>
      </c>
      <c r="X65" s="56" t="e">
        <f t="shared" si="5"/>
        <v>#DIV/0!</v>
      </c>
      <c r="Y65" s="29"/>
    </row>
    <row r="66" spans="1:25" ht="111" customHeight="1">
      <c r="A66" s="8" t="s">
        <v>25</v>
      </c>
      <c r="B66" s="35" t="s">
        <v>46</v>
      </c>
      <c r="C66" s="19" t="s">
        <v>62</v>
      </c>
      <c r="D66" s="6"/>
      <c r="E66" s="6">
        <v>324.60000000000002</v>
      </c>
      <c r="F66" s="6"/>
      <c r="G66" s="6"/>
      <c r="H66" s="6"/>
      <c r="I66" s="6">
        <v>324.60000000000002</v>
      </c>
      <c r="J66" s="6"/>
      <c r="K66" s="6"/>
      <c r="L66" s="6"/>
      <c r="M66" s="49">
        <v>221</v>
      </c>
      <c r="N66" s="48"/>
      <c r="O66" s="48"/>
      <c r="P66" s="48"/>
      <c r="Q66" s="48">
        <v>165.3</v>
      </c>
      <c r="R66" s="48"/>
      <c r="S66" s="48"/>
      <c r="T66" s="6" t="s">
        <v>167</v>
      </c>
      <c r="U66" s="52" t="e">
        <f t="shared" si="2"/>
        <v>#DIV/0!</v>
      </c>
      <c r="V66" s="56">
        <f t="shared" si="3"/>
        <v>68.083795440542204</v>
      </c>
      <c r="W66" s="56" t="e">
        <f t="shared" si="4"/>
        <v>#DIV/0!</v>
      </c>
      <c r="X66" s="56" t="e">
        <f t="shared" si="5"/>
        <v>#DIV/0!</v>
      </c>
      <c r="Y66" s="29"/>
    </row>
    <row r="67" spans="1:25" ht="42.75" customHeight="1">
      <c r="A67" s="13" t="s">
        <v>119</v>
      </c>
      <c r="B67" s="11" t="s">
        <v>78</v>
      </c>
      <c r="C67" s="12"/>
      <c r="D67" s="12">
        <f>D68</f>
        <v>0</v>
      </c>
      <c r="E67" s="12">
        <f t="shared" ref="E67:S67" si="22">E68</f>
        <v>0</v>
      </c>
      <c r="F67" s="12">
        <f t="shared" si="22"/>
        <v>0</v>
      </c>
      <c r="G67" s="12">
        <f t="shared" si="22"/>
        <v>0</v>
      </c>
      <c r="H67" s="12">
        <f>H68</f>
        <v>0</v>
      </c>
      <c r="I67" s="12">
        <f t="shared" si="22"/>
        <v>0</v>
      </c>
      <c r="J67" s="12">
        <f t="shared" si="22"/>
        <v>0</v>
      </c>
      <c r="K67" s="12">
        <f t="shared" si="22"/>
        <v>0</v>
      </c>
      <c r="L67" s="12">
        <f t="shared" si="22"/>
        <v>0</v>
      </c>
      <c r="M67" s="12">
        <f t="shared" si="22"/>
        <v>0</v>
      </c>
      <c r="N67" s="12">
        <f t="shared" si="22"/>
        <v>0</v>
      </c>
      <c r="O67" s="12">
        <f t="shared" si="22"/>
        <v>0</v>
      </c>
      <c r="P67" s="12">
        <f t="shared" si="22"/>
        <v>0</v>
      </c>
      <c r="Q67" s="12">
        <f t="shared" si="22"/>
        <v>0</v>
      </c>
      <c r="R67" s="12">
        <f t="shared" si="22"/>
        <v>0</v>
      </c>
      <c r="S67" s="12">
        <f t="shared" si="22"/>
        <v>0</v>
      </c>
      <c r="T67" s="12"/>
      <c r="U67" s="52" t="e">
        <f t="shared" si="2"/>
        <v>#DIV/0!</v>
      </c>
      <c r="V67" s="56" t="e">
        <f t="shared" si="3"/>
        <v>#DIV/0!</v>
      </c>
      <c r="W67" s="56" t="e">
        <f t="shared" si="4"/>
        <v>#DIV/0!</v>
      </c>
      <c r="X67" s="56" t="e">
        <f t="shared" si="5"/>
        <v>#DIV/0!</v>
      </c>
      <c r="Y67" s="29"/>
    </row>
    <row r="68" spans="1:25" ht="116.25" customHeight="1">
      <c r="A68" s="8" t="s">
        <v>133</v>
      </c>
      <c r="B68" s="35" t="s">
        <v>120</v>
      </c>
      <c r="C68" s="19" t="s">
        <v>62</v>
      </c>
      <c r="D68" s="6"/>
      <c r="E68" s="6"/>
      <c r="F68" s="6">
        <v>0</v>
      </c>
      <c r="G68" s="6"/>
      <c r="H68" s="6"/>
      <c r="I68" s="6"/>
      <c r="J68" s="6">
        <v>0</v>
      </c>
      <c r="K68" s="6"/>
      <c r="L68" s="6"/>
      <c r="M68" s="49"/>
      <c r="N68" s="48"/>
      <c r="O68" s="48"/>
      <c r="P68" s="48"/>
      <c r="Q68" s="48"/>
      <c r="R68" s="48"/>
      <c r="S68" s="48"/>
      <c r="T68" s="6"/>
      <c r="U68" s="52" t="e">
        <f t="shared" si="2"/>
        <v>#DIV/0!</v>
      </c>
      <c r="V68" s="56" t="e">
        <f t="shared" si="3"/>
        <v>#DIV/0!</v>
      </c>
      <c r="W68" s="56" t="e">
        <f t="shared" si="4"/>
        <v>#DIV/0!</v>
      </c>
      <c r="X68" s="56" t="e">
        <f t="shared" si="5"/>
        <v>#DIV/0!</v>
      </c>
      <c r="Y68" s="29"/>
    </row>
    <row r="69" spans="1:25" ht="116.25" customHeight="1">
      <c r="A69" s="8" t="s">
        <v>153</v>
      </c>
      <c r="B69" s="35" t="s">
        <v>154</v>
      </c>
      <c r="C69" s="19" t="s">
        <v>62</v>
      </c>
      <c r="D69" s="6"/>
      <c r="E69" s="6"/>
      <c r="F69" s="6">
        <v>6483.7</v>
      </c>
      <c r="G69" s="6"/>
      <c r="H69" s="6"/>
      <c r="I69" s="6"/>
      <c r="J69" s="6">
        <v>6483.7</v>
      </c>
      <c r="K69" s="6"/>
      <c r="L69" s="6"/>
      <c r="M69" s="49"/>
      <c r="N69" s="48">
        <v>4160</v>
      </c>
      <c r="O69" s="48"/>
      <c r="P69" s="48"/>
      <c r="Q69" s="48"/>
      <c r="R69" s="48">
        <v>3302.1</v>
      </c>
      <c r="S69" s="48"/>
      <c r="T69" s="6" t="s">
        <v>167</v>
      </c>
      <c r="U69" s="52" t="e">
        <f t="shared" si="2"/>
        <v>#DIV/0!</v>
      </c>
      <c r="V69" s="56" t="e">
        <f t="shared" si="3"/>
        <v>#DIV/0!</v>
      </c>
      <c r="W69" s="56">
        <f t="shared" si="4"/>
        <v>64.16089578481423</v>
      </c>
      <c r="X69" s="56" t="e">
        <f t="shared" si="5"/>
        <v>#DIV/0!</v>
      </c>
      <c r="Y69" s="29"/>
    </row>
    <row r="70" spans="1:25" ht="21" customHeight="1">
      <c r="A70" s="38"/>
      <c r="B70" s="14" t="s">
        <v>32</v>
      </c>
      <c r="C70" s="39"/>
      <c r="D70" s="39">
        <f>D58+D60+D66+D67+D69</f>
        <v>0</v>
      </c>
      <c r="E70" s="39">
        <f t="shared" ref="E70:S70" si="23">E58+E60+E66+E67+E69</f>
        <v>324.60000000000002</v>
      </c>
      <c r="F70" s="39">
        <f t="shared" si="23"/>
        <v>100854.40000000001</v>
      </c>
      <c r="G70" s="39">
        <f t="shared" si="23"/>
        <v>0</v>
      </c>
      <c r="H70" s="39">
        <f>H58+H60+H66+H67+H69</f>
        <v>0</v>
      </c>
      <c r="I70" s="39">
        <f t="shared" ref="I70:K70" si="24">I58+I60+I66+I67+I69</f>
        <v>324.60000000000002</v>
      </c>
      <c r="J70" s="39">
        <f t="shared" si="24"/>
        <v>100854.40000000001</v>
      </c>
      <c r="K70" s="39">
        <f t="shared" si="24"/>
        <v>0</v>
      </c>
      <c r="L70" s="39">
        <f t="shared" si="23"/>
        <v>0</v>
      </c>
      <c r="M70" s="39">
        <f t="shared" si="23"/>
        <v>221</v>
      </c>
      <c r="N70" s="39">
        <f t="shared" si="23"/>
        <v>72095</v>
      </c>
      <c r="O70" s="39">
        <f t="shared" si="23"/>
        <v>0</v>
      </c>
      <c r="P70" s="39">
        <f t="shared" si="23"/>
        <v>0</v>
      </c>
      <c r="Q70" s="39">
        <f t="shared" si="23"/>
        <v>165.3</v>
      </c>
      <c r="R70" s="39">
        <f t="shared" si="23"/>
        <v>65091.9</v>
      </c>
      <c r="S70" s="39">
        <f t="shared" si="23"/>
        <v>0</v>
      </c>
      <c r="T70" s="39"/>
      <c r="U70" s="52" t="e">
        <f t="shared" si="2"/>
        <v>#DIV/0!</v>
      </c>
      <c r="V70" s="56">
        <f t="shared" si="3"/>
        <v>68.083795440542204</v>
      </c>
      <c r="W70" s="56">
        <f t="shared" si="4"/>
        <v>71.484238664847538</v>
      </c>
      <c r="X70" s="56" t="e">
        <f t="shared" si="5"/>
        <v>#DIV/0!</v>
      </c>
      <c r="Y70" s="29"/>
    </row>
    <row r="71" spans="1:25" s="27" customFormat="1" ht="21" customHeight="1">
      <c r="A71" s="34"/>
      <c r="B71" s="25" t="s">
        <v>16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2" t="e">
        <f t="shared" si="2"/>
        <v>#DIV/0!</v>
      </c>
      <c r="V71" s="56" t="e">
        <f t="shared" si="3"/>
        <v>#DIV/0!</v>
      </c>
      <c r="W71" s="56" t="e">
        <f t="shared" si="4"/>
        <v>#DIV/0!</v>
      </c>
      <c r="X71" s="56" t="e">
        <f t="shared" si="5"/>
        <v>#DIV/0!</v>
      </c>
      <c r="Y71" s="29"/>
    </row>
    <row r="72" spans="1:25" ht="27.75" customHeight="1">
      <c r="A72" s="8" t="s">
        <v>26</v>
      </c>
      <c r="B72" s="9" t="s">
        <v>14</v>
      </c>
      <c r="C72" s="19" t="s">
        <v>62</v>
      </c>
      <c r="D72" s="6"/>
      <c r="E72" s="6"/>
      <c r="F72" s="6">
        <v>4623.6000000000004</v>
      </c>
      <c r="G72" s="6"/>
      <c r="H72" s="6"/>
      <c r="I72" s="6"/>
      <c r="J72" s="6">
        <v>4623.6000000000004</v>
      </c>
      <c r="K72" s="6"/>
      <c r="L72" s="6"/>
      <c r="M72" s="48"/>
      <c r="N72" s="48">
        <v>3362.7</v>
      </c>
      <c r="O72" s="48"/>
      <c r="P72" s="48"/>
      <c r="Q72" s="48"/>
      <c r="R72" s="48">
        <v>3169</v>
      </c>
      <c r="S72" s="48"/>
      <c r="T72" s="6" t="s">
        <v>167</v>
      </c>
      <c r="U72" s="52" t="e">
        <f t="shared" si="2"/>
        <v>#DIV/0!</v>
      </c>
      <c r="V72" s="56" t="e">
        <f t="shared" si="3"/>
        <v>#DIV/0!</v>
      </c>
      <c r="W72" s="56">
        <f t="shared" si="4"/>
        <v>72.729042304697629</v>
      </c>
      <c r="X72" s="56" t="e">
        <f t="shared" si="5"/>
        <v>#DIV/0!</v>
      </c>
      <c r="Y72" s="29"/>
    </row>
    <row r="73" spans="1:25" ht="45.2" customHeight="1">
      <c r="A73" s="13" t="s">
        <v>27</v>
      </c>
      <c r="B73" s="11" t="s">
        <v>121</v>
      </c>
      <c r="C73" s="12"/>
      <c r="D73" s="12">
        <f>D74</f>
        <v>0</v>
      </c>
      <c r="E73" s="12">
        <f t="shared" ref="E73:S73" si="25">E74</f>
        <v>2368</v>
      </c>
      <c r="F73" s="12">
        <f t="shared" si="25"/>
        <v>385.5</v>
      </c>
      <c r="G73" s="12">
        <f t="shared" si="25"/>
        <v>0</v>
      </c>
      <c r="H73" s="12">
        <f>H74</f>
        <v>0</v>
      </c>
      <c r="I73" s="12">
        <f t="shared" si="25"/>
        <v>2368</v>
      </c>
      <c r="J73" s="12">
        <f t="shared" si="25"/>
        <v>385.5</v>
      </c>
      <c r="K73" s="12">
        <f t="shared" si="25"/>
        <v>0</v>
      </c>
      <c r="L73" s="12">
        <f t="shared" si="25"/>
        <v>0</v>
      </c>
      <c r="M73" s="12">
        <f t="shared" si="25"/>
        <v>2368</v>
      </c>
      <c r="N73" s="12">
        <f t="shared" si="25"/>
        <v>385.5</v>
      </c>
      <c r="O73" s="12">
        <f t="shared" si="25"/>
        <v>0</v>
      </c>
      <c r="P73" s="12">
        <f t="shared" si="25"/>
        <v>0</v>
      </c>
      <c r="Q73" s="12">
        <f t="shared" si="25"/>
        <v>2238.5</v>
      </c>
      <c r="R73" s="12">
        <f t="shared" si="25"/>
        <v>364.4</v>
      </c>
      <c r="S73" s="12">
        <f t="shared" si="25"/>
        <v>0</v>
      </c>
      <c r="T73" s="12"/>
      <c r="U73" s="52" t="e">
        <f t="shared" si="2"/>
        <v>#DIV/0!</v>
      </c>
      <c r="V73" s="56">
        <f t="shared" si="3"/>
        <v>100</v>
      </c>
      <c r="W73" s="56">
        <f t="shared" si="4"/>
        <v>100</v>
      </c>
      <c r="X73" s="56" t="e">
        <f t="shared" si="5"/>
        <v>#DIV/0!</v>
      </c>
      <c r="Y73" s="29"/>
    </row>
    <row r="74" spans="1:25" ht="54" customHeight="1">
      <c r="A74" s="8" t="s">
        <v>28</v>
      </c>
      <c r="B74" s="9" t="s">
        <v>122</v>
      </c>
      <c r="C74" s="19" t="s">
        <v>62</v>
      </c>
      <c r="D74" s="6"/>
      <c r="E74" s="6">
        <v>2368</v>
      </c>
      <c r="F74" s="6">
        <v>385.5</v>
      </c>
      <c r="G74" s="6"/>
      <c r="H74" s="6"/>
      <c r="I74" s="6">
        <v>2368</v>
      </c>
      <c r="J74" s="6">
        <v>385.5</v>
      </c>
      <c r="K74" s="6"/>
      <c r="L74" s="6"/>
      <c r="M74" s="48">
        <v>2368</v>
      </c>
      <c r="N74" s="48">
        <v>385.5</v>
      </c>
      <c r="O74" s="48"/>
      <c r="P74" s="48"/>
      <c r="Q74" s="48">
        <v>2238.5</v>
      </c>
      <c r="R74" s="48">
        <v>364.4</v>
      </c>
      <c r="S74" s="48"/>
      <c r="T74" s="6" t="s">
        <v>167</v>
      </c>
      <c r="U74" s="52" t="e">
        <f t="shared" si="2"/>
        <v>#DIV/0!</v>
      </c>
      <c r="V74" s="56">
        <f t="shared" si="3"/>
        <v>100</v>
      </c>
      <c r="W74" s="56">
        <f t="shared" si="4"/>
        <v>100</v>
      </c>
      <c r="X74" s="56" t="e">
        <f t="shared" si="5"/>
        <v>#DIV/0!</v>
      </c>
      <c r="Y74" s="29"/>
    </row>
    <row r="75" spans="1:25" ht="62.25" customHeight="1">
      <c r="A75" s="8" t="s">
        <v>124</v>
      </c>
      <c r="B75" s="9" t="s">
        <v>123</v>
      </c>
      <c r="C75" s="19" t="s">
        <v>62</v>
      </c>
      <c r="D75" s="6"/>
      <c r="E75" s="6">
        <v>3009.9</v>
      </c>
      <c r="F75" s="6">
        <v>1385.3</v>
      </c>
      <c r="G75" s="6"/>
      <c r="H75" s="6"/>
      <c r="I75" s="6">
        <v>3009.9</v>
      </c>
      <c r="J75" s="6">
        <v>1385.3</v>
      </c>
      <c r="K75" s="6"/>
      <c r="L75" s="6"/>
      <c r="M75" s="48">
        <v>2887.9</v>
      </c>
      <c r="N75" s="48">
        <v>1279.7</v>
      </c>
      <c r="O75" s="48"/>
      <c r="P75" s="48"/>
      <c r="Q75" s="48">
        <v>2411.6999999999998</v>
      </c>
      <c r="R75" s="48">
        <v>677.6</v>
      </c>
      <c r="S75" s="48"/>
      <c r="T75" s="6" t="s">
        <v>167</v>
      </c>
      <c r="U75" s="52" t="e">
        <f t="shared" si="2"/>
        <v>#DIV/0!</v>
      </c>
      <c r="V75" s="56">
        <f t="shared" si="3"/>
        <v>95.946709192996451</v>
      </c>
      <c r="W75" s="56">
        <f t="shared" si="4"/>
        <v>92.377102432686058</v>
      </c>
      <c r="X75" s="56" t="e">
        <f t="shared" si="5"/>
        <v>#DIV/0!</v>
      </c>
      <c r="Y75" s="29"/>
    </row>
    <row r="76" spans="1:25" ht="45.2" customHeight="1">
      <c r="A76" s="13" t="s">
        <v>134</v>
      </c>
      <c r="B76" s="11" t="s">
        <v>77</v>
      </c>
      <c r="C76" s="12"/>
      <c r="D76" s="12">
        <f>SUM(D77:D79)</f>
        <v>0</v>
      </c>
      <c r="E76" s="12">
        <f t="shared" ref="E76:S76" si="26">SUM(E77:E79)</f>
        <v>0</v>
      </c>
      <c r="F76" s="12">
        <f t="shared" si="26"/>
        <v>8764.7000000000007</v>
      </c>
      <c r="G76" s="12">
        <f t="shared" si="26"/>
        <v>34.9</v>
      </c>
      <c r="H76" s="12">
        <f>SUM(H77:H79)</f>
        <v>0</v>
      </c>
      <c r="I76" s="12">
        <f t="shared" ref="I76:K76" si="27">SUM(I77:I79)</f>
        <v>0</v>
      </c>
      <c r="J76" s="12">
        <f t="shared" si="27"/>
        <v>8764.7000000000007</v>
      </c>
      <c r="K76" s="12">
        <f t="shared" si="27"/>
        <v>34.9</v>
      </c>
      <c r="L76" s="12">
        <f t="shared" si="26"/>
        <v>0</v>
      </c>
      <c r="M76" s="12">
        <f>SUM(M77:M79)</f>
        <v>0</v>
      </c>
      <c r="N76" s="12">
        <f t="shared" si="26"/>
        <v>8764.7000000000007</v>
      </c>
      <c r="O76" s="12">
        <f t="shared" si="26"/>
        <v>26.8</v>
      </c>
      <c r="P76" s="12">
        <f t="shared" si="26"/>
        <v>0</v>
      </c>
      <c r="Q76" s="12">
        <f t="shared" si="26"/>
        <v>0</v>
      </c>
      <c r="R76" s="12">
        <f t="shared" si="26"/>
        <v>7006.3</v>
      </c>
      <c r="S76" s="12">
        <f t="shared" si="26"/>
        <v>26.8</v>
      </c>
      <c r="T76" s="12"/>
      <c r="U76" s="52" t="e">
        <f t="shared" si="2"/>
        <v>#DIV/0!</v>
      </c>
      <c r="V76" s="56" t="e">
        <f t="shared" si="3"/>
        <v>#DIV/0!</v>
      </c>
      <c r="W76" s="56">
        <f t="shared" si="4"/>
        <v>100</v>
      </c>
      <c r="X76" s="56">
        <f t="shared" si="5"/>
        <v>76.790830945558739</v>
      </c>
      <c r="Y76" s="29"/>
    </row>
    <row r="77" spans="1:25" s="36" customFormat="1" ht="71.25" customHeight="1">
      <c r="A77" s="34" t="s">
        <v>135</v>
      </c>
      <c r="B77" s="35" t="s">
        <v>170</v>
      </c>
      <c r="C77" s="19" t="s">
        <v>62</v>
      </c>
      <c r="D77" s="48"/>
      <c r="E77" s="48"/>
      <c r="F77" s="48">
        <v>212</v>
      </c>
      <c r="G77" s="48"/>
      <c r="H77" s="48"/>
      <c r="I77" s="48"/>
      <c r="J77" s="48">
        <v>212</v>
      </c>
      <c r="K77" s="48"/>
      <c r="L77" s="48"/>
      <c r="M77" s="48"/>
      <c r="N77" s="48">
        <v>212</v>
      </c>
      <c r="O77" s="48"/>
      <c r="P77" s="48"/>
      <c r="Q77" s="48"/>
      <c r="R77" s="48">
        <v>159</v>
      </c>
      <c r="S77" s="48"/>
      <c r="T77" s="6" t="s">
        <v>167</v>
      </c>
      <c r="U77" s="52" t="e">
        <f t="shared" ref="U77:U107" si="28">L77/D77*100</f>
        <v>#DIV/0!</v>
      </c>
      <c r="V77" s="56" t="e">
        <f t="shared" ref="V77:V107" si="29">M77/E77*100</f>
        <v>#DIV/0!</v>
      </c>
      <c r="W77" s="56">
        <f t="shared" ref="W77:W107" si="30">N77/F77*100</f>
        <v>100</v>
      </c>
      <c r="X77" s="56" t="e">
        <f t="shared" ref="X77:X107" si="31">O77/G77*100</f>
        <v>#DIV/0!</v>
      </c>
      <c r="Y77" s="29"/>
    </row>
    <row r="78" spans="1:25" ht="39.75" customHeight="1">
      <c r="A78" s="34" t="s">
        <v>136</v>
      </c>
      <c r="B78" s="9" t="s">
        <v>125</v>
      </c>
      <c r="C78" s="19" t="s">
        <v>62</v>
      </c>
      <c r="D78" s="6"/>
      <c r="E78" s="6"/>
      <c r="F78" s="6">
        <v>8552.7000000000007</v>
      </c>
      <c r="G78" s="6"/>
      <c r="H78" s="6"/>
      <c r="I78" s="6"/>
      <c r="J78" s="6">
        <v>8552.7000000000007</v>
      </c>
      <c r="K78" s="6"/>
      <c r="L78" s="6"/>
      <c r="M78" s="48"/>
      <c r="N78" s="48">
        <v>8552.7000000000007</v>
      </c>
      <c r="O78" s="48"/>
      <c r="P78" s="48"/>
      <c r="Q78" s="48"/>
      <c r="R78" s="48">
        <v>6847.3</v>
      </c>
      <c r="S78" s="48"/>
      <c r="T78" s="6" t="s">
        <v>167</v>
      </c>
      <c r="U78" s="52" t="e">
        <f t="shared" si="28"/>
        <v>#DIV/0!</v>
      </c>
      <c r="V78" s="56" t="e">
        <f t="shared" si="29"/>
        <v>#DIV/0!</v>
      </c>
      <c r="W78" s="56">
        <f t="shared" si="30"/>
        <v>100</v>
      </c>
      <c r="X78" s="56" t="e">
        <f t="shared" si="31"/>
        <v>#DIV/0!</v>
      </c>
      <c r="Y78" s="29"/>
    </row>
    <row r="79" spans="1:25" ht="39.75" customHeight="1">
      <c r="A79" s="34" t="s">
        <v>137</v>
      </c>
      <c r="B79" s="9" t="s">
        <v>70</v>
      </c>
      <c r="C79" s="19" t="s">
        <v>62</v>
      </c>
      <c r="D79" s="6"/>
      <c r="E79" s="6"/>
      <c r="F79" s="6"/>
      <c r="G79" s="6">
        <v>34.9</v>
      </c>
      <c r="H79" s="6"/>
      <c r="I79" s="6"/>
      <c r="J79" s="6"/>
      <c r="K79" s="6">
        <v>34.9</v>
      </c>
      <c r="L79" s="6"/>
      <c r="M79" s="48"/>
      <c r="N79" s="48"/>
      <c r="O79" s="48">
        <v>26.8</v>
      </c>
      <c r="P79" s="48"/>
      <c r="Q79" s="48"/>
      <c r="R79" s="48"/>
      <c r="S79" s="48">
        <f>O79</f>
        <v>26.8</v>
      </c>
      <c r="T79" s="6" t="s">
        <v>167</v>
      </c>
      <c r="U79" s="52" t="e">
        <f t="shared" si="28"/>
        <v>#DIV/0!</v>
      </c>
      <c r="V79" s="56" t="e">
        <f t="shared" si="29"/>
        <v>#DIV/0!</v>
      </c>
      <c r="W79" s="56" t="e">
        <f t="shared" si="30"/>
        <v>#DIV/0!</v>
      </c>
      <c r="X79" s="56">
        <f t="shared" si="31"/>
        <v>76.790830945558739</v>
      </c>
      <c r="Y79" s="29"/>
    </row>
    <row r="80" spans="1:25" ht="21" customHeight="1">
      <c r="A80" s="38"/>
      <c r="B80" s="14" t="s">
        <v>32</v>
      </c>
      <c r="C80" s="39"/>
      <c r="D80" s="39">
        <f>D72+D73+D75+D76</f>
        <v>0</v>
      </c>
      <c r="E80" s="39">
        <f t="shared" ref="E80:S80" si="32">E72+E73+E75+E76</f>
        <v>5377.9</v>
      </c>
      <c r="F80" s="39">
        <f t="shared" si="32"/>
        <v>15159.100000000002</v>
      </c>
      <c r="G80" s="39">
        <f t="shared" si="32"/>
        <v>34.9</v>
      </c>
      <c r="H80" s="39">
        <f>H72+H73+H75+H76</f>
        <v>0</v>
      </c>
      <c r="I80" s="39">
        <f t="shared" ref="I80:K80" si="33">I72+I73+I75+I76</f>
        <v>5377.9</v>
      </c>
      <c r="J80" s="39">
        <f t="shared" si="33"/>
        <v>15159.100000000002</v>
      </c>
      <c r="K80" s="39">
        <f t="shared" si="33"/>
        <v>34.9</v>
      </c>
      <c r="L80" s="39">
        <f t="shared" si="32"/>
        <v>0</v>
      </c>
      <c r="M80" s="39">
        <f t="shared" si="32"/>
        <v>5255.9</v>
      </c>
      <c r="N80" s="39">
        <f t="shared" si="32"/>
        <v>13792.6</v>
      </c>
      <c r="O80" s="39">
        <f t="shared" si="32"/>
        <v>26.8</v>
      </c>
      <c r="P80" s="39">
        <f t="shared" si="32"/>
        <v>0</v>
      </c>
      <c r="Q80" s="39">
        <f t="shared" si="32"/>
        <v>4650.2</v>
      </c>
      <c r="R80" s="39">
        <f t="shared" si="32"/>
        <v>11217.3</v>
      </c>
      <c r="S80" s="39">
        <f t="shared" si="32"/>
        <v>26.8</v>
      </c>
      <c r="T80" s="39"/>
      <c r="U80" s="52" t="e">
        <f t="shared" si="28"/>
        <v>#DIV/0!</v>
      </c>
      <c r="V80" s="56">
        <f t="shared" si="29"/>
        <v>97.73145651648413</v>
      </c>
      <c r="W80" s="56">
        <f t="shared" si="30"/>
        <v>90.985612602331273</v>
      </c>
      <c r="X80" s="56">
        <f t="shared" si="31"/>
        <v>76.790830945558739</v>
      </c>
      <c r="Y80" s="29"/>
    </row>
    <row r="81" spans="1:25" s="27" customFormat="1" ht="21" customHeight="1">
      <c r="A81" s="34"/>
      <c r="B81" s="25" t="s">
        <v>36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2" t="e">
        <f t="shared" si="28"/>
        <v>#DIV/0!</v>
      </c>
      <c r="V81" s="56" t="e">
        <f t="shared" si="29"/>
        <v>#DIV/0!</v>
      </c>
      <c r="W81" s="56" t="e">
        <f t="shared" si="30"/>
        <v>#DIV/0!</v>
      </c>
      <c r="X81" s="56" t="e">
        <f t="shared" si="31"/>
        <v>#DIV/0!</v>
      </c>
      <c r="Y81" s="29"/>
    </row>
    <row r="82" spans="1:25" ht="31.5" customHeight="1">
      <c r="A82" s="8" t="s">
        <v>29</v>
      </c>
      <c r="B82" s="9" t="s">
        <v>17</v>
      </c>
      <c r="C82" s="19" t="s">
        <v>62</v>
      </c>
      <c r="D82" s="6"/>
      <c r="E82" s="6"/>
      <c r="F82" s="6">
        <v>9561.1</v>
      </c>
      <c r="G82" s="6"/>
      <c r="H82" s="6"/>
      <c r="I82" s="6"/>
      <c r="J82" s="6">
        <v>9561.1</v>
      </c>
      <c r="K82" s="6"/>
      <c r="L82" s="6"/>
      <c r="M82" s="48"/>
      <c r="N82" s="48">
        <v>6769.8</v>
      </c>
      <c r="O82" s="48"/>
      <c r="P82" s="48"/>
      <c r="Q82" s="48"/>
      <c r="R82" s="48">
        <v>6769.8</v>
      </c>
      <c r="S82" s="48"/>
      <c r="T82" s="6" t="s">
        <v>167</v>
      </c>
      <c r="U82" s="52" t="e">
        <f t="shared" si="28"/>
        <v>#DIV/0!</v>
      </c>
      <c r="V82" s="56" t="e">
        <f t="shared" si="29"/>
        <v>#DIV/0!</v>
      </c>
      <c r="W82" s="56">
        <f t="shared" si="30"/>
        <v>70.805660436560643</v>
      </c>
      <c r="X82" s="56" t="e">
        <f t="shared" si="31"/>
        <v>#DIV/0!</v>
      </c>
      <c r="Y82" s="29"/>
    </row>
    <row r="83" spans="1:25" ht="46.5" customHeight="1">
      <c r="A83" s="8" t="s">
        <v>30</v>
      </c>
      <c r="B83" s="9" t="s">
        <v>112</v>
      </c>
      <c r="C83" s="19" t="s">
        <v>62</v>
      </c>
      <c r="D83" s="6"/>
      <c r="E83" s="6"/>
      <c r="F83" s="6">
        <v>33123.4</v>
      </c>
      <c r="G83" s="6"/>
      <c r="H83" s="6"/>
      <c r="I83" s="6"/>
      <c r="J83" s="6">
        <v>33123.4</v>
      </c>
      <c r="K83" s="6"/>
      <c r="L83" s="6"/>
      <c r="M83" s="48"/>
      <c r="N83" s="48">
        <v>22665.7</v>
      </c>
      <c r="O83" s="48"/>
      <c r="P83" s="48"/>
      <c r="Q83" s="48"/>
      <c r="R83" s="49">
        <v>22235.8</v>
      </c>
      <c r="S83" s="48"/>
      <c r="T83" s="6" t="s">
        <v>167</v>
      </c>
      <c r="U83" s="52" t="e">
        <f t="shared" si="28"/>
        <v>#DIV/0!</v>
      </c>
      <c r="V83" s="56" t="e">
        <f t="shared" si="29"/>
        <v>#DIV/0!</v>
      </c>
      <c r="W83" s="56">
        <f t="shared" si="30"/>
        <v>68.428059921384872</v>
      </c>
      <c r="X83" s="56" t="e">
        <f t="shared" si="31"/>
        <v>#DIV/0!</v>
      </c>
      <c r="Y83" s="29"/>
    </row>
    <row r="84" spans="1:25" ht="67.5" customHeight="1">
      <c r="A84" s="8" t="s">
        <v>138</v>
      </c>
      <c r="B84" s="9" t="s">
        <v>51</v>
      </c>
      <c r="C84" s="19" t="s">
        <v>62</v>
      </c>
      <c r="D84" s="6"/>
      <c r="E84" s="6">
        <v>11346.7</v>
      </c>
      <c r="F84" s="6"/>
      <c r="G84" s="6"/>
      <c r="H84" s="6"/>
      <c r="I84" s="6">
        <v>11346.7</v>
      </c>
      <c r="J84" s="6"/>
      <c r="K84" s="6"/>
      <c r="L84" s="6"/>
      <c r="M84" s="48">
        <f>6053.6+1473.3</f>
        <v>7526.9000000000005</v>
      </c>
      <c r="N84" s="48"/>
      <c r="O84" s="48"/>
      <c r="P84" s="48"/>
      <c r="Q84" s="48">
        <f>6053.6+1473.3</f>
        <v>7526.9000000000005</v>
      </c>
      <c r="R84" s="48"/>
      <c r="S84" s="48"/>
      <c r="T84" s="6" t="s">
        <v>167</v>
      </c>
      <c r="U84" s="52" t="e">
        <f t="shared" si="28"/>
        <v>#DIV/0!</v>
      </c>
      <c r="V84" s="56">
        <f t="shared" si="29"/>
        <v>66.335586558206344</v>
      </c>
      <c r="W84" s="56" t="e">
        <f t="shared" si="30"/>
        <v>#DIV/0!</v>
      </c>
      <c r="X84" s="56" t="e">
        <f t="shared" si="31"/>
        <v>#DIV/0!</v>
      </c>
      <c r="Y84" s="40"/>
    </row>
    <row r="85" spans="1:25" ht="40.5" customHeight="1">
      <c r="A85" s="13" t="s">
        <v>31</v>
      </c>
      <c r="B85" s="11" t="s">
        <v>77</v>
      </c>
      <c r="C85" s="12"/>
      <c r="D85" s="12">
        <f>SUM(D86:D88)</f>
        <v>0</v>
      </c>
      <c r="E85" s="12">
        <f t="shared" ref="E85:S85" si="34">SUM(E86:E88)</f>
        <v>0</v>
      </c>
      <c r="F85" s="12">
        <f t="shared" si="34"/>
        <v>4068.7</v>
      </c>
      <c r="G85" s="12">
        <f t="shared" si="34"/>
        <v>0.8</v>
      </c>
      <c r="H85" s="12">
        <f>SUM(H86:H88)</f>
        <v>0</v>
      </c>
      <c r="I85" s="12">
        <f t="shared" ref="I85:K85" si="35">SUM(I86:I88)</f>
        <v>0</v>
      </c>
      <c r="J85" s="12">
        <f t="shared" si="35"/>
        <v>4068.7</v>
      </c>
      <c r="K85" s="12">
        <f t="shared" si="35"/>
        <v>0.8</v>
      </c>
      <c r="L85" s="12">
        <f t="shared" si="34"/>
        <v>0</v>
      </c>
      <c r="M85" s="12">
        <f t="shared" si="34"/>
        <v>0</v>
      </c>
      <c r="N85" s="12">
        <f t="shared" si="34"/>
        <v>3951.9</v>
      </c>
      <c r="O85" s="12">
        <f t="shared" si="34"/>
        <v>0</v>
      </c>
      <c r="P85" s="12">
        <f t="shared" si="34"/>
        <v>0</v>
      </c>
      <c r="Q85" s="12">
        <f t="shared" si="34"/>
        <v>0</v>
      </c>
      <c r="R85" s="12">
        <f t="shared" si="34"/>
        <v>3854.2</v>
      </c>
      <c r="S85" s="12">
        <f t="shared" si="34"/>
        <v>0</v>
      </c>
      <c r="T85" s="12"/>
      <c r="U85" s="52" t="e">
        <f t="shared" si="28"/>
        <v>#DIV/0!</v>
      </c>
      <c r="V85" s="56" t="e">
        <f t="shared" si="29"/>
        <v>#DIV/0!</v>
      </c>
      <c r="W85" s="56">
        <f t="shared" si="30"/>
        <v>97.129304200358845</v>
      </c>
      <c r="X85" s="56">
        <f t="shared" si="31"/>
        <v>0</v>
      </c>
      <c r="Y85" s="29"/>
    </row>
    <row r="86" spans="1:25" ht="45.75" customHeight="1">
      <c r="A86" s="8" t="s">
        <v>139</v>
      </c>
      <c r="B86" s="9" t="s">
        <v>55</v>
      </c>
      <c r="C86" s="19" t="s">
        <v>62</v>
      </c>
      <c r="D86" s="6"/>
      <c r="E86" s="6"/>
      <c r="F86" s="6">
        <v>468.7</v>
      </c>
      <c r="G86" s="6"/>
      <c r="H86" s="6"/>
      <c r="I86" s="6"/>
      <c r="J86" s="6">
        <v>468.7</v>
      </c>
      <c r="K86" s="6"/>
      <c r="L86" s="6"/>
      <c r="M86" s="48"/>
      <c r="N86" s="48">
        <v>351.9</v>
      </c>
      <c r="O86" s="48"/>
      <c r="P86" s="48"/>
      <c r="Q86" s="48"/>
      <c r="R86" s="48">
        <v>254.2</v>
      </c>
      <c r="S86" s="6"/>
      <c r="T86" s="6" t="s">
        <v>167</v>
      </c>
      <c r="U86" s="52" t="e">
        <f t="shared" si="28"/>
        <v>#DIV/0!</v>
      </c>
      <c r="V86" s="56" t="e">
        <f t="shared" si="29"/>
        <v>#DIV/0!</v>
      </c>
      <c r="W86" s="56">
        <f t="shared" si="30"/>
        <v>75.080008534243646</v>
      </c>
      <c r="X86" s="56" t="e">
        <f t="shared" si="31"/>
        <v>#DIV/0!</v>
      </c>
      <c r="Y86" s="29"/>
    </row>
    <row r="87" spans="1:25" ht="45.75" customHeight="1">
      <c r="A87" s="8" t="s">
        <v>140</v>
      </c>
      <c r="B87" s="9" t="s">
        <v>65</v>
      </c>
      <c r="C87" s="19" t="s">
        <v>62</v>
      </c>
      <c r="D87" s="6"/>
      <c r="E87" s="6"/>
      <c r="F87" s="6"/>
      <c r="G87" s="6">
        <v>0.8</v>
      </c>
      <c r="H87" s="6"/>
      <c r="I87" s="6"/>
      <c r="J87" s="6"/>
      <c r="K87" s="6">
        <v>0.8</v>
      </c>
      <c r="L87" s="6"/>
      <c r="M87" s="48"/>
      <c r="N87" s="48"/>
      <c r="O87" s="48">
        <v>0</v>
      </c>
      <c r="P87" s="48"/>
      <c r="Q87" s="48"/>
      <c r="R87" s="48"/>
      <c r="S87" s="6">
        <f>O87</f>
        <v>0</v>
      </c>
      <c r="T87" s="6" t="s">
        <v>167</v>
      </c>
      <c r="U87" s="52" t="e">
        <f t="shared" si="28"/>
        <v>#DIV/0!</v>
      </c>
      <c r="V87" s="56" t="e">
        <f t="shared" si="29"/>
        <v>#DIV/0!</v>
      </c>
      <c r="W87" s="56" t="e">
        <f t="shared" si="30"/>
        <v>#DIV/0!</v>
      </c>
      <c r="X87" s="56">
        <f t="shared" si="31"/>
        <v>0</v>
      </c>
      <c r="Y87" s="29"/>
    </row>
    <row r="88" spans="1:25" ht="55.5" customHeight="1">
      <c r="A88" s="8" t="s">
        <v>171</v>
      </c>
      <c r="B88" s="9" t="s">
        <v>172</v>
      </c>
      <c r="C88" s="19" t="s">
        <v>62</v>
      </c>
      <c r="D88" s="6"/>
      <c r="E88" s="6"/>
      <c r="F88" s="6">
        <v>3600</v>
      </c>
      <c r="G88" s="6"/>
      <c r="H88" s="6"/>
      <c r="I88" s="6"/>
      <c r="J88" s="6">
        <v>3600</v>
      </c>
      <c r="K88" s="6"/>
      <c r="L88" s="6"/>
      <c r="M88" s="48"/>
      <c r="N88" s="48">
        <v>3600</v>
      </c>
      <c r="O88" s="48"/>
      <c r="P88" s="48"/>
      <c r="Q88" s="48"/>
      <c r="R88" s="48">
        <v>3600</v>
      </c>
      <c r="S88" s="6"/>
      <c r="T88" s="6" t="s">
        <v>167</v>
      </c>
      <c r="U88" s="52"/>
      <c r="V88" s="56"/>
      <c r="W88" s="56"/>
      <c r="X88" s="56"/>
      <c r="Y88" s="29"/>
    </row>
    <row r="89" spans="1:25" ht="21" customHeight="1">
      <c r="A89" s="38"/>
      <c r="B89" s="14" t="s">
        <v>32</v>
      </c>
      <c r="C89" s="39"/>
      <c r="D89" s="39">
        <f>D82+D83+D84+D85</f>
        <v>0</v>
      </c>
      <c r="E89" s="39">
        <f t="shared" ref="E89:S89" si="36">E82+E83+E84+E85</f>
        <v>11346.7</v>
      </c>
      <c r="F89" s="39">
        <f t="shared" si="36"/>
        <v>46753.2</v>
      </c>
      <c r="G89" s="39">
        <f t="shared" si="36"/>
        <v>0.8</v>
      </c>
      <c r="H89" s="39">
        <f>H82+H83+H84+H85</f>
        <v>0</v>
      </c>
      <c r="I89" s="39">
        <f t="shared" ref="I89:K89" si="37">I82+I83+I84+I85</f>
        <v>11346.7</v>
      </c>
      <c r="J89" s="39">
        <f t="shared" si="37"/>
        <v>46753.2</v>
      </c>
      <c r="K89" s="39">
        <f t="shared" si="37"/>
        <v>0.8</v>
      </c>
      <c r="L89" s="39">
        <f t="shared" si="36"/>
        <v>0</v>
      </c>
      <c r="M89" s="39">
        <f t="shared" si="36"/>
        <v>7526.9000000000005</v>
      </c>
      <c r="N89" s="39">
        <f t="shared" si="36"/>
        <v>33387.4</v>
      </c>
      <c r="O89" s="39">
        <f t="shared" si="36"/>
        <v>0</v>
      </c>
      <c r="P89" s="39">
        <f t="shared" si="36"/>
        <v>0</v>
      </c>
      <c r="Q89" s="39">
        <f t="shared" si="36"/>
        <v>7526.9000000000005</v>
      </c>
      <c r="R89" s="39">
        <f t="shared" si="36"/>
        <v>32859.799999999996</v>
      </c>
      <c r="S89" s="39">
        <f t="shared" si="36"/>
        <v>0</v>
      </c>
      <c r="T89" s="39"/>
      <c r="U89" s="52" t="e">
        <f t="shared" si="28"/>
        <v>#DIV/0!</v>
      </c>
      <c r="V89" s="56">
        <f t="shared" si="29"/>
        <v>66.335586558206344</v>
      </c>
      <c r="W89" s="56">
        <f t="shared" si="30"/>
        <v>71.412010300899198</v>
      </c>
      <c r="X89" s="56">
        <f t="shared" si="31"/>
        <v>0</v>
      </c>
      <c r="Y89" s="29"/>
    </row>
    <row r="90" spans="1:25" s="27" customFormat="1" ht="75">
      <c r="A90" s="34"/>
      <c r="B90" s="22" t="s">
        <v>126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48"/>
      <c r="U90" s="52" t="e">
        <f t="shared" si="28"/>
        <v>#DIV/0!</v>
      </c>
      <c r="V90" s="56" t="e">
        <f t="shared" si="29"/>
        <v>#DIV/0!</v>
      </c>
      <c r="W90" s="56" t="e">
        <f t="shared" si="30"/>
        <v>#DIV/0!</v>
      </c>
      <c r="X90" s="56" t="e">
        <f t="shared" si="31"/>
        <v>#DIV/0!</v>
      </c>
      <c r="Y90" s="29"/>
    </row>
    <row r="91" spans="1:25" s="27" customFormat="1" ht="42.75" customHeight="1">
      <c r="A91" s="13" t="s">
        <v>127</v>
      </c>
      <c r="B91" s="11" t="s">
        <v>128</v>
      </c>
      <c r="C91" s="12"/>
      <c r="D91" s="12">
        <f>D92</f>
        <v>0</v>
      </c>
      <c r="E91" s="12">
        <f t="shared" ref="E91:S91" si="38">E92</f>
        <v>0</v>
      </c>
      <c r="F91" s="12">
        <f t="shared" si="38"/>
        <v>0</v>
      </c>
      <c r="G91" s="12">
        <f t="shared" si="38"/>
        <v>0</v>
      </c>
      <c r="H91" s="12">
        <f>H92</f>
        <v>0</v>
      </c>
      <c r="I91" s="12">
        <f t="shared" si="38"/>
        <v>0</v>
      </c>
      <c r="J91" s="12">
        <f t="shared" si="38"/>
        <v>0</v>
      </c>
      <c r="K91" s="12">
        <f t="shared" si="38"/>
        <v>0</v>
      </c>
      <c r="L91" s="12">
        <f t="shared" si="38"/>
        <v>0</v>
      </c>
      <c r="M91" s="12">
        <f t="shared" si="38"/>
        <v>0</v>
      </c>
      <c r="N91" s="12">
        <f t="shared" si="38"/>
        <v>0</v>
      </c>
      <c r="O91" s="12">
        <f t="shared" si="38"/>
        <v>0</v>
      </c>
      <c r="P91" s="12">
        <f t="shared" si="38"/>
        <v>0</v>
      </c>
      <c r="Q91" s="12">
        <f t="shared" si="38"/>
        <v>0</v>
      </c>
      <c r="R91" s="12">
        <f t="shared" si="38"/>
        <v>0</v>
      </c>
      <c r="S91" s="12">
        <f t="shared" si="38"/>
        <v>0</v>
      </c>
      <c r="T91" s="12"/>
      <c r="U91" s="52" t="e">
        <f t="shared" si="28"/>
        <v>#DIV/0!</v>
      </c>
      <c r="V91" s="56" t="e">
        <f t="shared" si="29"/>
        <v>#DIV/0!</v>
      </c>
      <c r="W91" s="56" t="e">
        <f t="shared" si="30"/>
        <v>#DIV/0!</v>
      </c>
      <c r="X91" s="56" t="e">
        <f t="shared" si="31"/>
        <v>#DIV/0!</v>
      </c>
      <c r="Y91" s="29"/>
    </row>
    <row r="92" spans="1:25" s="27" customFormat="1" ht="47.25" customHeight="1">
      <c r="A92" s="34" t="s">
        <v>141</v>
      </c>
      <c r="B92" s="37" t="s">
        <v>129</v>
      </c>
      <c r="C92" s="19" t="s">
        <v>62</v>
      </c>
      <c r="D92" s="48"/>
      <c r="E92" s="48"/>
      <c r="F92" s="48">
        <v>0</v>
      </c>
      <c r="G92" s="48"/>
      <c r="H92" s="48"/>
      <c r="I92" s="48"/>
      <c r="J92" s="48">
        <v>0</v>
      </c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52" t="e">
        <f t="shared" si="28"/>
        <v>#DIV/0!</v>
      </c>
      <c r="V92" s="56" t="e">
        <f t="shared" si="29"/>
        <v>#DIV/0!</v>
      </c>
      <c r="W92" s="56" t="e">
        <f t="shared" si="30"/>
        <v>#DIV/0!</v>
      </c>
      <c r="X92" s="56" t="e">
        <f t="shared" si="31"/>
        <v>#DIV/0!</v>
      </c>
      <c r="Y92" s="29"/>
    </row>
    <row r="93" spans="1:25" s="27" customFormat="1" ht="21" customHeight="1">
      <c r="A93" s="38"/>
      <c r="B93" s="14" t="s">
        <v>32</v>
      </c>
      <c r="C93" s="39"/>
      <c r="D93" s="39">
        <f>D91</f>
        <v>0</v>
      </c>
      <c r="E93" s="39">
        <f t="shared" ref="E93:S93" si="39">E91</f>
        <v>0</v>
      </c>
      <c r="F93" s="39">
        <f t="shared" si="39"/>
        <v>0</v>
      </c>
      <c r="G93" s="39">
        <f t="shared" si="39"/>
        <v>0</v>
      </c>
      <c r="H93" s="39">
        <f>H91</f>
        <v>0</v>
      </c>
      <c r="I93" s="39">
        <f t="shared" ref="I93:K93" si="40">I91</f>
        <v>0</v>
      </c>
      <c r="J93" s="39">
        <f t="shared" si="40"/>
        <v>0</v>
      </c>
      <c r="K93" s="39">
        <f t="shared" si="40"/>
        <v>0</v>
      </c>
      <c r="L93" s="39">
        <f t="shared" si="39"/>
        <v>0</v>
      </c>
      <c r="M93" s="39">
        <f t="shared" si="39"/>
        <v>0</v>
      </c>
      <c r="N93" s="39">
        <f t="shared" si="39"/>
        <v>0</v>
      </c>
      <c r="O93" s="39">
        <f t="shared" si="39"/>
        <v>0</v>
      </c>
      <c r="P93" s="39">
        <f t="shared" si="39"/>
        <v>0</v>
      </c>
      <c r="Q93" s="39">
        <f t="shared" si="39"/>
        <v>0</v>
      </c>
      <c r="R93" s="39">
        <f t="shared" si="39"/>
        <v>0</v>
      </c>
      <c r="S93" s="39">
        <f t="shared" si="39"/>
        <v>0</v>
      </c>
      <c r="T93" s="39"/>
      <c r="U93" s="52" t="e">
        <f t="shared" si="28"/>
        <v>#DIV/0!</v>
      </c>
      <c r="V93" s="56" t="e">
        <f t="shared" si="29"/>
        <v>#DIV/0!</v>
      </c>
      <c r="W93" s="56" t="e">
        <f t="shared" si="30"/>
        <v>#DIV/0!</v>
      </c>
      <c r="X93" s="56" t="e">
        <f t="shared" si="31"/>
        <v>#DIV/0!</v>
      </c>
      <c r="Y93" s="29"/>
    </row>
    <row r="94" spans="1:25" s="27" customFormat="1" ht="15">
      <c r="A94" s="34"/>
      <c r="B94" s="26" t="s">
        <v>66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52" t="e">
        <f t="shared" si="28"/>
        <v>#DIV/0!</v>
      </c>
      <c r="V94" s="56" t="e">
        <f t="shared" si="29"/>
        <v>#DIV/0!</v>
      </c>
      <c r="W94" s="56" t="e">
        <f t="shared" si="30"/>
        <v>#DIV/0!</v>
      </c>
      <c r="X94" s="56" t="e">
        <f t="shared" si="31"/>
        <v>#DIV/0!</v>
      </c>
      <c r="Y94" s="29"/>
    </row>
    <row r="95" spans="1:25" s="27" customFormat="1" ht="27.2" customHeight="1">
      <c r="A95" s="13" t="s">
        <v>67</v>
      </c>
      <c r="B95" s="11" t="s">
        <v>68</v>
      </c>
      <c r="C95" s="12"/>
      <c r="D95" s="12">
        <f>SUM(D96:D98)</f>
        <v>0</v>
      </c>
      <c r="E95" s="12">
        <f t="shared" ref="E95:S95" si="41">SUM(E96:E98)</f>
        <v>0</v>
      </c>
      <c r="F95" s="12">
        <f t="shared" si="41"/>
        <v>0</v>
      </c>
      <c r="G95" s="12">
        <f t="shared" si="41"/>
        <v>0</v>
      </c>
      <c r="H95" s="12">
        <f>SUM(H96:H98)</f>
        <v>0</v>
      </c>
      <c r="I95" s="12">
        <f t="shared" ref="I95:K95" si="42">SUM(I96:I98)</f>
        <v>0</v>
      </c>
      <c r="J95" s="12">
        <f t="shared" si="42"/>
        <v>0</v>
      </c>
      <c r="K95" s="12">
        <f t="shared" si="42"/>
        <v>0</v>
      </c>
      <c r="L95" s="12">
        <f t="shared" si="41"/>
        <v>0</v>
      </c>
      <c r="M95" s="12">
        <f t="shared" si="41"/>
        <v>0</v>
      </c>
      <c r="N95" s="12">
        <f t="shared" si="41"/>
        <v>0</v>
      </c>
      <c r="O95" s="12">
        <f t="shared" si="41"/>
        <v>0</v>
      </c>
      <c r="P95" s="12">
        <f t="shared" si="41"/>
        <v>0</v>
      </c>
      <c r="Q95" s="12">
        <f t="shared" si="41"/>
        <v>0</v>
      </c>
      <c r="R95" s="12">
        <f t="shared" si="41"/>
        <v>0</v>
      </c>
      <c r="S95" s="12">
        <f t="shared" si="41"/>
        <v>0</v>
      </c>
      <c r="T95" s="12"/>
      <c r="U95" s="52" t="e">
        <f t="shared" si="28"/>
        <v>#DIV/0!</v>
      </c>
      <c r="V95" s="56" t="e">
        <f t="shared" si="29"/>
        <v>#DIV/0!</v>
      </c>
      <c r="W95" s="56" t="e">
        <f t="shared" si="30"/>
        <v>#DIV/0!</v>
      </c>
      <c r="X95" s="56" t="e">
        <f t="shared" si="31"/>
        <v>#DIV/0!</v>
      </c>
      <c r="Y95" s="29"/>
    </row>
    <row r="96" spans="1:25" s="27" customFormat="1" ht="126.75" customHeight="1">
      <c r="A96" s="34" t="s">
        <v>69</v>
      </c>
      <c r="B96" s="35" t="s">
        <v>80</v>
      </c>
      <c r="C96" s="19" t="s">
        <v>62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6"/>
      <c r="U96" s="52" t="e">
        <f t="shared" si="28"/>
        <v>#DIV/0!</v>
      </c>
      <c r="V96" s="56" t="e">
        <f t="shared" si="29"/>
        <v>#DIV/0!</v>
      </c>
      <c r="W96" s="56" t="e">
        <f t="shared" si="30"/>
        <v>#DIV/0!</v>
      </c>
      <c r="X96" s="56" t="e">
        <f t="shared" si="31"/>
        <v>#DIV/0!</v>
      </c>
      <c r="Y96" s="29"/>
    </row>
    <row r="97" spans="1:25" s="27" customFormat="1" ht="147.75" customHeight="1">
      <c r="A97" s="34" t="s">
        <v>71</v>
      </c>
      <c r="B97" s="35" t="s">
        <v>81</v>
      </c>
      <c r="C97" s="19" t="s">
        <v>62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6"/>
      <c r="U97" s="52" t="e">
        <f t="shared" si="28"/>
        <v>#DIV/0!</v>
      </c>
      <c r="V97" s="56" t="e">
        <f t="shared" si="29"/>
        <v>#DIV/0!</v>
      </c>
      <c r="W97" s="56" t="e">
        <f t="shared" si="30"/>
        <v>#DIV/0!</v>
      </c>
      <c r="X97" s="56" t="e">
        <f t="shared" si="31"/>
        <v>#DIV/0!</v>
      </c>
      <c r="Y97" s="29"/>
    </row>
    <row r="98" spans="1:25" s="27" customFormat="1" ht="147.75" customHeight="1">
      <c r="A98" s="34" t="s">
        <v>113</v>
      </c>
      <c r="B98" s="35" t="s">
        <v>81</v>
      </c>
      <c r="C98" s="19" t="s">
        <v>62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6"/>
      <c r="U98" s="52" t="e">
        <f t="shared" si="28"/>
        <v>#DIV/0!</v>
      </c>
      <c r="V98" s="56" t="e">
        <f t="shared" si="29"/>
        <v>#DIV/0!</v>
      </c>
      <c r="W98" s="56" t="e">
        <f t="shared" si="30"/>
        <v>#DIV/0!</v>
      </c>
      <c r="X98" s="56" t="e">
        <f t="shared" si="31"/>
        <v>#DIV/0!</v>
      </c>
      <c r="Y98" s="29"/>
    </row>
    <row r="99" spans="1:25" s="27" customFormat="1" ht="32.25" customHeight="1">
      <c r="A99" s="13" t="s">
        <v>83</v>
      </c>
      <c r="B99" s="11" t="s">
        <v>130</v>
      </c>
      <c r="C99" s="21"/>
      <c r="D99" s="12">
        <f>D100+D101</f>
        <v>0</v>
      </c>
      <c r="E99" s="12">
        <f t="shared" ref="E99:S99" si="43">E100+E101</f>
        <v>0</v>
      </c>
      <c r="F99" s="12">
        <f t="shared" si="43"/>
        <v>0</v>
      </c>
      <c r="G99" s="12">
        <f t="shared" si="43"/>
        <v>0</v>
      </c>
      <c r="H99" s="12">
        <f>H100+H101</f>
        <v>0</v>
      </c>
      <c r="I99" s="12">
        <f t="shared" ref="I99:K99" si="44">I100+I101</f>
        <v>0</v>
      </c>
      <c r="J99" s="12">
        <f t="shared" si="44"/>
        <v>0</v>
      </c>
      <c r="K99" s="12">
        <f t="shared" si="44"/>
        <v>0</v>
      </c>
      <c r="L99" s="12">
        <f t="shared" si="43"/>
        <v>0</v>
      </c>
      <c r="M99" s="12">
        <f t="shared" si="43"/>
        <v>0</v>
      </c>
      <c r="N99" s="12">
        <f t="shared" si="43"/>
        <v>0</v>
      </c>
      <c r="O99" s="12">
        <f t="shared" si="43"/>
        <v>0</v>
      </c>
      <c r="P99" s="12">
        <f t="shared" si="43"/>
        <v>0</v>
      </c>
      <c r="Q99" s="12">
        <f t="shared" si="43"/>
        <v>0</v>
      </c>
      <c r="R99" s="12">
        <f t="shared" si="43"/>
        <v>0</v>
      </c>
      <c r="S99" s="12">
        <f t="shared" si="43"/>
        <v>0</v>
      </c>
      <c r="T99" s="12"/>
      <c r="U99" s="52" t="e">
        <f t="shared" si="28"/>
        <v>#DIV/0!</v>
      </c>
      <c r="V99" s="56" t="e">
        <f t="shared" si="29"/>
        <v>#DIV/0!</v>
      </c>
      <c r="W99" s="56" t="e">
        <f t="shared" si="30"/>
        <v>#DIV/0!</v>
      </c>
      <c r="X99" s="56" t="e">
        <f t="shared" si="31"/>
        <v>#DIV/0!</v>
      </c>
      <c r="Y99" s="29"/>
    </row>
    <row r="100" spans="1:25" s="27" customFormat="1" ht="128.25" customHeight="1">
      <c r="A100" s="34" t="s">
        <v>84</v>
      </c>
      <c r="B100" s="35" t="s">
        <v>131</v>
      </c>
      <c r="C100" s="19" t="s">
        <v>62</v>
      </c>
      <c r="D100" s="48">
        <v>0</v>
      </c>
      <c r="E100" s="48">
        <v>0</v>
      </c>
      <c r="F100" s="48">
        <v>0</v>
      </c>
      <c r="G100" s="48"/>
      <c r="H100" s="48">
        <v>0</v>
      </c>
      <c r="I100" s="48">
        <v>0</v>
      </c>
      <c r="J100" s="48">
        <v>0</v>
      </c>
      <c r="K100" s="48"/>
      <c r="L100" s="48">
        <v>0</v>
      </c>
      <c r="M100" s="48">
        <v>0</v>
      </c>
      <c r="N100" s="48">
        <v>0</v>
      </c>
      <c r="O100" s="48"/>
      <c r="P100" s="48">
        <v>0</v>
      </c>
      <c r="Q100" s="48">
        <v>0</v>
      </c>
      <c r="R100" s="48">
        <v>0</v>
      </c>
      <c r="S100" s="48"/>
      <c r="T100" s="6"/>
      <c r="U100" s="52" t="e">
        <f t="shared" si="28"/>
        <v>#DIV/0!</v>
      </c>
      <c r="V100" s="56" t="e">
        <f t="shared" si="29"/>
        <v>#DIV/0!</v>
      </c>
      <c r="W100" s="56" t="e">
        <f t="shared" si="30"/>
        <v>#DIV/0!</v>
      </c>
      <c r="X100" s="56" t="e">
        <f t="shared" si="31"/>
        <v>#DIV/0!</v>
      </c>
      <c r="Y100" s="29"/>
    </row>
    <row r="101" spans="1:25" s="27" customFormat="1" ht="128.25" customHeight="1">
      <c r="A101" s="34" t="s">
        <v>114</v>
      </c>
      <c r="B101" s="35" t="s">
        <v>131</v>
      </c>
      <c r="C101" s="19" t="s">
        <v>62</v>
      </c>
      <c r="D101" s="48"/>
      <c r="E101" s="48"/>
      <c r="F101" s="48">
        <v>0</v>
      </c>
      <c r="G101" s="48"/>
      <c r="H101" s="48"/>
      <c r="I101" s="48"/>
      <c r="J101" s="48">
        <v>0</v>
      </c>
      <c r="K101" s="48"/>
      <c r="L101" s="48"/>
      <c r="M101" s="48"/>
      <c r="N101" s="48">
        <v>0</v>
      </c>
      <c r="O101" s="48"/>
      <c r="P101" s="48"/>
      <c r="Q101" s="48"/>
      <c r="R101" s="48">
        <f>N101</f>
        <v>0</v>
      </c>
      <c r="S101" s="48"/>
      <c r="T101" s="6"/>
      <c r="U101" s="52" t="e">
        <f t="shared" si="28"/>
        <v>#DIV/0!</v>
      </c>
      <c r="V101" s="56" t="e">
        <f t="shared" si="29"/>
        <v>#DIV/0!</v>
      </c>
      <c r="W101" s="56" t="e">
        <f t="shared" si="30"/>
        <v>#DIV/0!</v>
      </c>
      <c r="X101" s="56" t="e">
        <f t="shared" si="31"/>
        <v>#DIV/0!</v>
      </c>
      <c r="Y101" s="29"/>
    </row>
    <row r="102" spans="1:25" s="27" customFormat="1" ht="39.75" customHeight="1">
      <c r="A102" s="13" t="s">
        <v>142</v>
      </c>
      <c r="B102" s="11" t="s">
        <v>82</v>
      </c>
      <c r="C102" s="21"/>
      <c r="D102" s="12">
        <f>D103+D104+D105</f>
        <v>0</v>
      </c>
      <c r="E102" s="12">
        <f t="shared" ref="E102:S102" si="45">E103+E104+E105</f>
        <v>0</v>
      </c>
      <c r="F102" s="12">
        <f t="shared" si="45"/>
        <v>0</v>
      </c>
      <c r="G102" s="12">
        <f t="shared" si="45"/>
        <v>0</v>
      </c>
      <c r="H102" s="12">
        <f>H103+H104+H105</f>
        <v>0</v>
      </c>
      <c r="I102" s="12">
        <f t="shared" ref="I102:K102" si="46">I103+I104+I105</f>
        <v>0</v>
      </c>
      <c r="J102" s="12">
        <f t="shared" si="46"/>
        <v>0</v>
      </c>
      <c r="K102" s="12">
        <f t="shared" si="46"/>
        <v>0</v>
      </c>
      <c r="L102" s="12">
        <f t="shared" si="45"/>
        <v>0</v>
      </c>
      <c r="M102" s="12">
        <f t="shared" si="45"/>
        <v>0</v>
      </c>
      <c r="N102" s="12">
        <f t="shared" si="45"/>
        <v>0</v>
      </c>
      <c r="O102" s="12">
        <f t="shared" si="45"/>
        <v>0</v>
      </c>
      <c r="P102" s="12">
        <f t="shared" si="45"/>
        <v>0</v>
      </c>
      <c r="Q102" s="12">
        <f t="shared" si="45"/>
        <v>0</v>
      </c>
      <c r="R102" s="12">
        <f t="shared" si="45"/>
        <v>0</v>
      </c>
      <c r="S102" s="12">
        <f t="shared" si="45"/>
        <v>0</v>
      </c>
      <c r="T102" s="12"/>
      <c r="U102" s="52" t="e">
        <f t="shared" si="28"/>
        <v>#DIV/0!</v>
      </c>
      <c r="V102" s="56" t="e">
        <f t="shared" si="29"/>
        <v>#DIV/0!</v>
      </c>
      <c r="W102" s="56" t="e">
        <f t="shared" si="30"/>
        <v>#DIV/0!</v>
      </c>
      <c r="X102" s="56" t="e">
        <f t="shared" si="31"/>
        <v>#DIV/0!</v>
      </c>
      <c r="Y102" s="29"/>
    </row>
    <row r="103" spans="1:25" s="27" customFormat="1" ht="121.5" customHeight="1">
      <c r="A103" s="34" t="s">
        <v>84</v>
      </c>
      <c r="B103" s="35" t="s">
        <v>85</v>
      </c>
      <c r="C103" s="19" t="s">
        <v>62</v>
      </c>
      <c r="D103" s="48"/>
      <c r="E103" s="48">
        <v>0</v>
      </c>
      <c r="F103" s="48">
        <v>0</v>
      </c>
      <c r="G103" s="48"/>
      <c r="H103" s="48"/>
      <c r="I103" s="48">
        <v>0</v>
      </c>
      <c r="J103" s="48">
        <v>0</v>
      </c>
      <c r="K103" s="48"/>
      <c r="L103" s="48"/>
      <c r="M103" s="48">
        <v>0</v>
      </c>
      <c r="N103" s="48">
        <v>0</v>
      </c>
      <c r="O103" s="48"/>
      <c r="P103" s="48"/>
      <c r="Q103" s="48">
        <f>M103</f>
        <v>0</v>
      </c>
      <c r="R103" s="48">
        <f>N103</f>
        <v>0</v>
      </c>
      <c r="S103" s="48"/>
      <c r="T103" s="6"/>
      <c r="U103" s="52" t="e">
        <f t="shared" si="28"/>
        <v>#DIV/0!</v>
      </c>
      <c r="V103" s="56" t="e">
        <f t="shared" si="29"/>
        <v>#DIV/0!</v>
      </c>
      <c r="W103" s="56" t="e">
        <f t="shared" si="30"/>
        <v>#DIV/0!</v>
      </c>
      <c r="X103" s="56" t="e">
        <f t="shared" si="31"/>
        <v>#DIV/0!</v>
      </c>
      <c r="Y103" s="29"/>
    </row>
    <row r="104" spans="1:25" s="27" customFormat="1" ht="121.5" customHeight="1">
      <c r="A104" s="34" t="s">
        <v>143</v>
      </c>
      <c r="B104" s="35" t="s">
        <v>85</v>
      </c>
      <c r="C104" s="19" t="s">
        <v>62</v>
      </c>
      <c r="D104" s="48"/>
      <c r="E104" s="48"/>
      <c r="F104" s="48">
        <v>0</v>
      </c>
      <c r="G104" s="48"/>
      <c r="H104" s="48"/>
      <c r="I104" s="48"/>
      <c r="J104" s="48">
        <v>0</v>
      </c>
      <c r="K104" s="48"/>
      <c r="L104" s="48"/>
      <c r="M104" s="48"/>
      <c r="N104" s="48">
        <v>0</v>
      </c>
      <c r="O104" s="48"/>
      <c r="P104" s="48"/>
      <c r="Q104" s="48"/>
      <c r="R104" s="48">
        <f>N104</f>
        <v>0</v>
      </c>
      <c r="S104" s="48"/>
      <c r="T104" s="6"/>
      <c r="U104" s="52" t="e">
        <f t="shared" si="28"/>
        <v>#DIV/0!</v>
      </c>
      <c r="V104" s="56" t="e">
        <f t="shared" si="29"/>
        <v>#DIV/0!</v>
      </c>
      <c r="W104" s="56" t="e">
        <f t="shared" si="30"/>
        <v>#DIV/0!</v>
      </c>
      <c r="X104" s="56" t="e">
        <f t="shared" si="31"/>
        <v>#DIV/0!</v>
      </c>
      <c r="Y104" s="29"/>
    </row>
    <row r="105" spans="1:25" s="27" customFormat="1" ht="69.95" customHeight="1">
      <c r="A105" s="34" t="s">
        <v>144</v>
      </c>
      <c r="B105" s="35" t="s">
        <v>132</v>
      </c>
      <c r="C105" s="19" t="s">
        <v>62</v>
      </c>
      <c r="D105" s="48"/>
      <c r="E105" s="48"/>
      <c r="F105" s="48">
        <v>0</v>
      </c>
      <c r="G105" s="48"/>
      <c r="H105" s="48"/>
      <c r="I105" s="48"/>
      <c r="J105" s="48">
        <v>0</v>
      </c>
      <c r="K105" s="48"/>
      <c r="L105" s="48"/>
      <c r="M105" s="48"/>
      <c r="N105" s="48"/>
      <c r="O105" s="48"/>
      <c r="P105" s="48"/>
      <c r="Q105" s="48"/>
      <c r="R105" s="48"/>
      <c r="S105" s="48"/>
      <c r="T105" s="6"/>
      <c r="U105" s="52" t="e">
        <f t="shared" si="28"/>
        <v>#DIV/0!</v>
      </c>
      <c r="V105" s="56" t="e">
        <f t="shared" si="29"/>
        <v>#DIV/0!</v>
      </c>
      <c r="W105" s="56" t="e">
        <f t="shared" si="30"/>
        <v>#DIV/0!</v>
      </c>
      <c r="X105" s="56" t="e">
        <f t="shared" si="31"/>
        <v>#DIV/0!</v>
      </c>
      <c r="Y105" s="29"/>
    </row>
    <row r="106" spans="1:25" ht="21" customHeight="1">
      <c r="A106" s="38"/>
      <c r="B106" s="14" t="s">
        <v>32</v>
      </c>
      <c r="C106" s="39"/>
      <c r="D106" s="39">
        <f t="shared" ref="D106:G106" si="47">D95+D102+D99</f>
        <v>0</v>
      </c>
      <c r="E106" s="39">
        <f t="shared" si="47"/>
        <v>0</v>
      </c>
      <c r="F106" s="39">
        <f t="shared" si="47"/>
        <v>0</v>
      </c>
      <c r="G106" s="39">
        <f t="shared" si="47"/>
        <v>0</v>
      </c>
      <c r="H106" s="39">
        <f t="shared" ref="H106:K106" si="48">H95+H102+H99</f>
        <v>0</v>
      </c>
      <c r="I106" s="39">
        <f t="shared" si="48"/>
        <v>0</v>
      </c>
      <c r="J106" s="39">
        <f t="shared" si="48"/>
        <v>0</v>
      </c>
      <c r="K106" s="39">
        <f t="shared" si="48"/>
        <v>0</v>
      </c>
      <c r="L106" s="39">
        <f t="shared" ref="L106:R106" si="49">L95+L102+L99</f>
        <v>0</v>
      </c>
      <c r="M106" s="39">
        <f t="shared" si="49"/>
        <v>0</v>
      </c>
      <c r="N106" s="39">
        <f t="shared" si="49"/>
        <v>0</v>
      </c>
      <c r="O106" s="39">
        <f t="shared" si="49"/>
        <v>0</v>
      </c>
      <c r="P106" s="68">
        <f t="shared" si="49"/>
        <v>0</v>
      </c>
      <c r="Q106" s="68">
        <f t="shared" si="49"/>
        <v>0</v>
      </c>
      <c r="R106" s="68">
        <f t="shared" si="49"/>
        <v>0</v>
      </c>
      <c r="S106" s="68">
        <f>S95+S102+S99</f>
        <v>0</v>
      </c>
      <c r="T106" s="39"/>
      <c r="U106" s="52" t="e">
        <f t="shared" si="28"/>
        <v>#DIV/0!</v>
      </c>
      <c r="V106" s="56" t="e">
        <f t="shared" si="29"/>
        <v>#DIV/0!</v>
      </c>
      <c r="W106" s="56" t="e">
        <f t="shared" si="30"/>
        <v>#DIV/0!</v>
      </c>
      <c r="X106" s="56" t="e">
        <f t="shared" si="31"/>
        <v>#DIV/0!</v>
      </c>
      <c r="Y106" s="29"/>
    </row>
    <row r="107" spans="1:25" s="27" customFormat="1" ht="21" customHeight="1">
      <c r="A107" s="34"/>
      <c r="B107" s="35" t="s">
        <v>33</v>
      </c>
      <c r="C107" s="48"/>
      <c r="D107" s="49">
        <f t="shared" ref="D107:S107" si="50">D26+D56+D70+D80+D89+D93+D106</f>
        <v>85171.7</v>
      </c>
      <c r="E107" s="49">
        <f t="shared" si="50"/>
        <v>1034074.1</v>
      </c>
      <c r="F107" s="49">
        <f t="shared" si="50"/>
        <v>576723.19999999995</v>
      </c>
      <c r="G107" s="49">
        <f t="shared" si="50"/>
        <v>336.9</v>
      </c>
      <c r="H107" s="49">
        <f t="shared" ref="H107:K107" si="51">H26+H56+H70+H80+H89+H93+H106</f>
        <v>85171.7</v>
      </c>
      <c r="I107" s="49">
        <f t="shared" si="51"/>
        <v>1034074.1</v>
      </c>
      <c r="J107" s="49">
        <f t="shared" si="51"/>
        <v>576723.19999999995</v>
      </c>
      <c r="K107" s="49">
        <f t="shared" si="51"/>
        <v>336.9</v>
      </c>
      <c r="L107" s="77">
        <f t="shared" si="50"/>
        <v>58685.8</v>
      </c>
      <c r="M107" s="77">
        <f t="shared" si="50"/>
        <v>801159.8</v>
      </c>
      <c r="N107" s="77">
        <f t="shared" si="50"/>
        <v>428500.6</v>
      </c>
      <c r="O107" s="77">
        <f t="shared" si="50"/>
        <v>326.04000000000002</v>
      </c>
      <c r="P107" s="77">
        <f t="shared" si="50"/>
        <v>53520.9</v>
      </c>
      <c r="Q107" s="77">
        <f t="shared" si="50"/>
        <v>670862.00000000012</v>
      </c>
      <c r="R107" s="77">
        <f t="shared" si="50"/>
        <v>356992.1</v>
      </c>
      <c r="S107" s="77">
        <f t="shared" si="50"/>
        <v>326</v>
      </c>
      <c r="T107" s="48"/>
      <c r="U107" s="52">
        <f t="shared" si="28"/>
        <v>68.902933720942528</v>
      </c>
      <c r="V107" s="56">
        <f t="shared" si="29"/>
        <v>77.476053215141931</v>
      </c>
      <c r="W107" s="56">
        <f t="shared" si="30"/>
        <v>74.299178531399463</v>
      </c>
      <c r="X107" s="56">
        <f t="shared" si="31"/>
        <v>96.776491540516488</v>
      </c>
      <c r="Y107" s="29"/>
    </row>
    <row r="108" spans="1:25">
      <c r="Y108" s="29"/>
    </row>
    <row r="109" spans="1:25" s="20" customFormat="1" ht="15">
      <c r="A109" s="23" t="s">
        <v>155</v>
      </c>
      <c r="H109" s="58"/>
      <c r="I109" s="58"/>
      <c r="J109" s="58"/>
      <c r="K109" s="58"/>
      <c r="N109" s="64"/>
      <c r="O109" s="33"/>
      <c r="P109" s="33"/>
      <c r="Q109" s="64"/>
    </row>
    <row r="110" spans="1:25" s="20" customFormat="1" ht="15">
      <c r="A110" s="23" t="s">
        <v>63</v>
      </c>
      <c r="H110" s="58"/>
      <c r="I110" s="58"/>
      <c r="J110" s="58"/>
      <c r="K110" s="58"/>
      <c r="L110" s="20" t="s">
        <v>156</v>
      </c>
      <c r="R110" s="69"/>
    </row>
    <row r="111" spans="1:25" s="1" customFormat="1">
      <c r="A111" s="18"/>
      <c r="H111" s="57"/>
      <c r="I111" s="57"/>
      <c r="J111" s="57"/>
      <c r="K111" s="57"/>
    </row>
    <row r="112" spans="1:25" s="30" customFormat="1" ht="15">
      <c r="A112" s="33"/>
      <c r="B112" s="33"/>
      <c r="C112" s="33"/>
      <c r="D112" s="55"/>
      <c r="E112" s="54"/>
      <c r="F112" s="54"/>
      <c r="G112" s="54"/>
      <c r="H112" s="59"/>
      <c r="I112" s="59"/>
      <c r="J112" s="59"/>
      <c r="K112" s="59"/>
      <c r="L112" s="54"/>
      <c r="M112" s="54"/>
      <c r="N112" s="54"/>
      <c r="O112" s="54"/>
      <c r="P112" s="54"/>
      <c r="Q112" s="20"/>
      <c r="R112" s="20"/>
      <c r="S112" s="20"/>
      <c r="T112" s="20"/>
      <c r="U112" s="20"/>
      <c r="V112" s="41"/>
    </row>
    <row r="113" spans="1:22">
      <c r="A113" s="1"/>
      <c r="B113" s="18"/>
    </row>
    <row r="114" spans="1:22">
      <c r="V114" s="29"/>
    </row>
    <row r="115" spans="1:22">
      <c r="M115" s="65"/>
      <c r="N115" s="65"/>
    </row>
    <row r="117" spans="1:22">
      <c r="M117" s="65"/>
      <c r="N117" s="65"/>
    </row>
  </sheetData>
  <autoFilter ref="A8:AA110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9" type="noConversion"/>
  <pageMargins left="0.70866141732283472" right="0.70866141732283472" top="0.23622047244094491" bottom="0.19685039370078741" header="0.31496062992125984" footer="0.31496062992125984"/>
  <pageSetup paperSize="9" scale="5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2022-10-14T12:38:21Z</dcterms:modified>
</cp:coreProperties>
</file>