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3" sheetId="3" r:id="rId2"/>
  </sheets>
  <definedNames>
    <definedName name="_xlnm.Print_Titles" localSheetId="0">Лист1!$6:$7</definedName>
    <definedName name="_xlnm.Print_Area" localSheetId="0">Лист1!$A$1:$T$117</definedName>
  </definedNames>
  <calcPr calcId="125725"/>
</workbook>
</file>

<file path=xl/calcChain.xml><?xml version="1.0" encoding="utf-8"?>
<calcChain xmlns="http://schemas.openxmlformats.org/spreadsheetml/2006/main">
  <c r="N10" i="1"/>
  <c r="Q31"/>
  <c r="Q57"/>
  <c r="R65"/>
  <c r="Q10"/>
  <c r="M31"/>
  <c r="M10"/>
  <c r="M36" l="1"/>
  <c r="N36"/>
  <c r="K106"/>
  <c r="K110" s="1"/>
  <c r="J106"/>
  <c r="J110" s="1"/>
  <c r="I106"/>
  <c r="I110" s="1"/>
  <c r="H106"/>
  <c r="H110" s="1"/>
  <c r="K102"/>
  <c r="J102"/>
  <c r="I102"/>
  <c r="H102"/>
  <c r="K99"/>
  <c r="K104" s="1"/>
  <c r="J99"/>
  <c r="J104" s="1"/>
  <c r="I99"/>
  <c r="I104" s="1"/>
  <c r="H99"/>
  <c r="H104" s="1"/>
  <c r="K97"/>
  <c r="K94"/>
  <c r="J94"/>
  <c r="J97" s="1"/>
  <c r="I94"/>
  <c r="I97" s="1"/>
  <c r="H94"/>
  <c r="H97" s="1"/>
  <c r="K82"/>
  <c r="J82"/>
  <c r="I82"/>
  <c r="H82"/>
  <c r="K78"/>
  <c r="K88" s="1"/>
  <c r="J78"/>
  <c r="J88" s="1"/>
  <c r="I78"/>
  <c r="I88" s="1"/>
  <c r="H78"/>
  <c r="H88" s="1"/>
  <c r="K73"/>
  <c r="J73"/>
  <c r="I73"/>
  <c r="H73"/>
  <c r="K66"/>
  <c r="J66"/>
  <c r="I66"/>
  <c r="H66"/>
  <c r="K64"/>
  <c r="K75" s="1"/>
  <c r="J64"/>
  <c r="I64"/>
  <c r="I75" s="1"/>
  <c r="H64"/>
  <c r="H75" s="1"/>
  <c r="I62"/>
  <c r="K36"/>
  <c r="J36"/>
  <c r="I36"/>
  <c r="H36"/>
  <c r="K33"/>
  <c r="K62" s="1"/>
  <c r="J33"/>
  <c r="J62" s="1"/>
  <c r="I33"/>
  <c r="H33"/>
  <c r="H62" s="1"/>
  <c r="K27"/>
  <c r="J27"/>
  <c r="I27"/>
  <c r="H27"/>
  <c r="K24"/>
  <c r="J24"/>
  <c r="I24"/>
  <c r="H24"/>
  <c r="K12"/>
  <c r="K29" s="1"/>
  <c r="J12"/>
  <c r="J29" s="1"/>
  <c r="I12"/>
  <c r="I29" s="1"/>
  <c r="H12"/>
  <c r="H29" s="1"/>
  <c r="E106"/>
  <c r="F106"/>
  <c r="G106"/>
  <c r="L106"/>
  <c r="M106"/>
  <c r="N106"/>
  <c r="O106"/>
  <c r="P106"/>
  <c r="Q106"/>
  <c r="R106"/>
  <c r="S106"/>
  <c r="D106"/>
  <c r="E82"/>
  <c r="F82"/>
  <c r="G82"/>
  <c r="L82"/>
  <c r="M82"/>
  <c r="N82"/>
  <c r="O82"/>
  <c r="P82"/>
  <c r="Q82"/>
  <c r="R82"/>
  <c r="S82"/>
  <c r="D82"/>
  <c r="E66"/>
  <c r="F66"/>
  <c r="G66"/>
  <c r="L66"/>
  <c r="M66"/>
  <c r="N66"/>
  <c r="O66"/>
  <c r="P66"/>
  <c r="Q66"/>
  <c r="R66"/>
  <c r="S66"/>
  <c r="D66"/>
  <c r="E36"/>
  <c r="F36"/>
  <c r="G36"/>
  <c r="L36"/>
  <c r="O36"/>
  <c r="P36"/>
  <c r="Q36"/>
  <c r="R36"/>
  <c r="S36"/>
  <c r="D36"/>
  <c r="J75" l="1"/>
  <c r="Q33"/>
  <c r="M12"/>
  <c r="F12"/>
  <c r="G12"/>
  <c r="L12"/>
  <c r="N12"/>
  <c r="O12"/>
  <c r="P12"/>
  <c r="Q12"/>
  <c r="R12"/>
  <c r="S12"/>
  <c r="J111" l="1"/>
  <c r="I111"/>
  <c r="E110"/>
  <c r="F110"/>
  <c r="G110"/>
  <c r="L110"/>
  <c r="M110"/>
  <c r="N110"/>
  <c r="O110"/>
  <c r="P110"/>
  <c r="Q110"/>
  <c r="R110"/>
  <c r="S110"/>
  <c r="D110"/>
  <c r="E102"/>
  <c r="F102"/>
  <c r="G102"/>
  <c r="L102"/>
  <c r="M102"/>
  <c r="N102"/>
  <c r="O102"/>
  <c r="P102"/>
  <c r="Q102"/>
  <c r="R102"/>
  <c r="S102"/>
  <c r="D102"/>
  <c r="E99"/>
  <c r="F99"/>
  <c r="G99"/>
  <c r="L99"/>
  <c r="L104" s="1"/>
  <c r="M99"/>
  <c r="N99"/>
  <c r="O99"/>
  <c r="P99"/>
  <c r="Q99"/>
  <c r="R99"/>
  <c r="S99"/>
  <c r="D99"/>
  <c r="E73"/>
  <c r="F73"/>
  <c r="G73"/>
  <c r="L73"/>
  <c r="M73"/>
  <c r="N73"/>
  <c r="O73"/>
  <c r="P73"/>
  <c r="Q73"/>
  <c r="R73"/>
  <c r="S73"/>
  <c r="D73"/>
  <c r="K111" l="1"/>
  <c r="R104"/>
  <c r="H111"/>
  <c r="E33" l="1"/>
  <c r="F33"/>
  <c r="G33"/>
  <c r="G62" s="1"/>
  <c r="L33"/>
  <c r="L62" s="1"/>
  <c r="M33"/>
  <c r="N33"/>
  <c r="O33"/>
  <c r="O62" s="1"/>
  <c r="P33"/>
  <c r="P62" s="1"/>
  <c r="Q62"/>
  <c r="R33"/>
  <c r="S33"/>
  <c r="S62" s="1"/>
  <c r="D33"/>
  <c r="D62" s="1"/>
  <c r="F62" l="1"/>
  <c r="E62"/>
  <c r="R62"/>
  <c r="N62"/>
  <c r="E27"/>
  <c r="F27"/>
  <c r="G27"/>
  <c r="L27"/>
  <c r="M27"/>
  <c r="N27"/>
  <c r="O27"/>
  <c r="P27"/>
  <c r="Q27"/>
  <c r="R27"/>
  <c r="S27"/>
  <c r="D27"/>
  <c r="E12"/>
  <c r="D12"/>
  <c r="M62" l="1"/>
  <c r="E24"/>
  <c r="E29" s="1"/>
  <c r="F24"/>
  <c r="F29" s="1"/>
  <c r="G24"/>
  <c r="G29" s="1"/>
  <c r="L24"/>
  <c r="L29" s="1"/>
  <c r="M24"/>
  <c r="M29" s="1"/>
  <c r="N24"/>
  <c r="N29" s="1"/>
  <c r="O24"/>
  <c r="O29" s="1"/>
  <c r="P24"/>
  <c r="P29" s="1"/>
  <c r="Q24"/>
  <c r="Q29" s="1"/>
  <c r="R24"/>
  <c r="R29" s="1"/>
  <c r="S24"/>
  <c r="S29" s="1"/>
  <c r="D24"/>
  <c r="D29" s="1"/>
  <c r="E94" l="1"/>
  <c r="F94"/>
  <c r="G94"/>
  <c r="L94"/>
  <c r="M94"/>
  <c r="N94"/>
  <c r="O94"/>
  <c r="P94"/>
  <c r="Q94"/>
  <c r="R94"/>
  <c r="S94"/>
  <c r="D94"/>
  <c r="E104" l="1"/>
  <c r="F104"/>
  <c r="G104"/>
  <c r="M104"/>
  <c r="N104"/>
  <c r="O104"/>
  <c r="P104"/>
  <c r="Q104"/>
  <c r="S104"/>
  <c r="D104"/>
  <c r="E97" l="1"/>
  <c r="F97"/>
  <c r="G97"/>
  <c r="L97"/>
  <c r="M97"/>
  <c r="N97"/>
  <c r="O97"/>
  <c r="Q97"/>
  <c r="R97"/>
  <c r="S97"/>
  <c r="D97"/>
  <c r="E78"/>
  <c r="E88" s="1"/>
  <c r="F78"/>
  <c r="G78"/>
  <c r="G88" s="1"/>
  <c r="L78"/>
  <c r="L88" s="1"/>
  <c r="M78"/>
  <c r="M88" s="1"/>
  <c r="M111" s="1"/>
  <c r="M121" s="1"/>
  <c r="N78"/>
  <c r="N88" s="1"/>
  <c r="O78"/>
  <c r="P78"/>
  <c r="P88" s="1"/>
  <c r="Q78"/>
  <c r="Q88" s="1"/>
  <c r="R78"/>
  <c r="R88" s="1"/>
  <c r="S78"/>
  <c r="S88" s="1"/>
  <c r="D78"/>
  <c r="D88" s="1"/>
  <c r="E64"/>
  <c r="E75" s="1"/>
  <c r="F64"/>
  <c r="F75" s="1"/>
  <c r="G64"/>
  <c r="G75" s="1"/>
  <c r="G111" s="1"/>
  <c r="L64"/>
  <c r="L75" s="1"/>
  <c r="M64"/>
  <c r="M75" s="1"/>
  <c r="N64"/>
  <c r="O64"/>
  <c r="O75" s="1"/>
  <c r="P64"/>
  <c r="P75" s="1"/>
  <c r="P111" s="1"/>
  <c r="Q64"/>
  <c r="Q75" s="1"/>
  <c r="R64"/>
  <c r="S64"/>
  <c r="S75" s="1"/>
  <c r="D64"/>
  <c r="D75" s="1"/>
  <c r="D111" l="1"/>
  <c r="L111"/>
  <c r="S111"/>
  <c r="E111"/>
  <c r="Q111"/>
  <c r="R75"/>
  <c r="R111" s="1"/>
  <c r="N75"/>
  <c r="N111" s="1"/>
  <c r="N121" s="1"/>
  <c r="F88"/>
  <c r="F111" s="1"/>
  <c r="O88"/>
  <c r="O111" s="1"/>
</calcChain>
</file>

<file path=xl/sharedStrings.xml><?xml version="1.0" encoding="utf-8"?>
<sst xmlns="http://schemas.openxmlformats.org/spreadsheetml/2006/main" count="307" uniqueCount="191">
  <si>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</si>
  <si>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</si>
  <si>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</si>
  <si>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</si>
  <si>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</si>
  <si>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</si>
  <si>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субсидий бюджетным и автономным учреждениям)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</si>
  <si>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</si>
  <si>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</si>
  <si>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</si>
  <si>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</si>
  <si>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</si>
  <si>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</si>
  <si>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субсидии бюджетным и автономным учреждениям)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</si>
  <si>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(финансовое обеспечение выполнения функций казенными учреждениями)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</si>
  <si>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</si>
  <si>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</si>
  <si>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</si>
  <si>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</si>
  <si>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</si>
  <si>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>Реализация мероприятий государственной программы Краснодарского края  «Дети Кубани»- всего: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</si>
  <si>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</si>
  <si>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</si>
  <si>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 xml:space="preserve">Расходы на обеспечение функций органов местного самоуправления </t>
  </si>
  <si>
    <t>Расходы на обеспечение деятельности (оказание услуг) муниципальных учреждений
(предоставление субсидии бюджетным учреждениям)</t>
  </si>
  <si>
    <t>Расходы на обеспечение деятельности (оказание услуг) муниципальных учреждений
(финансовое обеспечение выполнения функций казенными учреждениями)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</si>
  <si>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</si>
  <si>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</si>
  <si>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</si>
  <si>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</si>
  <si>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</si>
  <si>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</si>
  <si>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</si>
  <si>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</si>
  <si>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</si>
  <si>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</si>
  <si>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</si>
  <si>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4.2.2</t>
  </si>
  <si>
    <t>4.3</t>
  </si>
  <si>
    <t>5.1</t>
  </si>
  <si>
    <t>5.2</t>
  </si>
  <si>
    <t>5.3</t>
  </si>
  <si>
    <t>5.4</t>
  </si>
  <si>
    <t>6.1</t>
  </si>
  <si>
    <t>6.1.1</t>
  </si>
  <si>
    <t>ИТОГО:</t>
  </si>
  <si>
    <t>ИТОГО ПО ПРОГРАММЕ:</t>
  </si>
  <si>
    <t>2.3.1</t>
  </si>
  <si>
    <t>2.3.2</t>
  </si>
  <si>
    <t>2.4.1</t>
  </si>
  <si>
    <t>2.4.2</t>
  </si>
  <si>
    <t>2.4.3</t>
  </si>
  <si>
    <t>2.4.4</t>
  </si>
  <si>
    <t>2.4.5</t>
  </si>
  <si>
    <t>3.2.1</t>
  </si>
  <si>
    <t>Задача 5:  Обеспечение выполнение функций в области образования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</si>
  <si>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</si>
  <si>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</si>
  <si>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</si>
  <si>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</si>
  <si>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(предоставление субсидии бюджетным и автономным учреждениям)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</si>
  <si>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</si>
  <si>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</si>
  <si>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</si>
  <si>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</si>
  <si>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(финансовое обеспечение выполнения функций казенными учреждениями)</t>
  </si>
  <si>
    <t>2.9</t>
  </si>
  <si>
    <t>2.10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</si>
  <si>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</si>
  <si>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3.4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</si>
  <si>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</si>
  <si>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</si>
  <si>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</si>
  <si>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</si>
  <si>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</si>
  <si>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программы Краснодарского края "Обеспечение безопасности населения", профилактика терроризма,  - всего:</t>
  </si>
  <si>
    <t>Реализация мероприятий государственной  программы Краснодарского края «Развитие образования », всего:</t>
  </si>
  <si>
    <t>2.4.6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</si>
  <si>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</si>
  <si>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5.5</t>
  </si>
  <si>
    <t>5.5.1</t>
  </si>
  <si>
    <t>1.5</t>
  </si>
  <si>
    <t>добровольное пожертвование</t>
  </si>
  <si>
    <t>1.6</t>
  </si>
  <si>
    <t>2.11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</si>
  <si>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</si>
  <si>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1.7</t>
  </si>
  <si>
    <t>Стимулирование отдельных категорий работников образовательных учреждений( финансовое обеспечение выполнения функций казенными учреждениями)</t>
  </si>
  <si>
    <t>Выплата социальной надбавки педагогическим работникам – молодым специалистам образовательных учреждений Усть-Лабинского района (финансовое обеспечение выполнения функций казенными учреждениями)</t>
  </si>
  <si>
    <t>1.3.1</t>
  </si>
  <si>
    <t>1.3.2</t>
  </si>
  <si>
    <t>1.3.3</t>
  </si>
  <si>
    <t>1.3.4</t>
  </si>
  <si>
    <t>1.3.5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</si>
  <si>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л)(финансовое обеспечение выполнения функций казенными учреждениями)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</si>
  <si>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л)предоставление субсидий бюджетным и автономным учреждениям)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</si>
  <si>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(финансовое обеспечение выполнения функций казенными учреждениями)</t>
  </si>
  <si>
    <t>Стимулирование отдельных категорий работников образовательных учреждений (финансовое обеспечение выполнения функций казенными учреждениями)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</si>
  <si>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питания(финансовое обеспечение выполнения функций казенными учреждениями)</t>
  </si>
  <si>
    <t>4.2.3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</si>
  <si>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(финансовое обеспечение выполнения функций казенными учреждениями)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</si>
  <si>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</si>
  <si>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</si>
  <si>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</si>
  <si>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</si>
  <si>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</si>
  <si>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</si>
  <si>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</si>
  <si>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</si>
  <si>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Заместитель главного бухгалтера МКУ "ЦБ УО"</t>
  </si>
  <si>
    <t>Т. И. Бакуменко</t>
  </si>
  <si>
    <t>1.3.6</t>
  </si>
  <si>
    <t>6.2</t>
  </si>
  <si>
    <t>6.2.1</t>
  </si>
  <si>
    <r>
      <rPr>
        <u/>
        <sz val="12"/>
        <rFont val="Calibri"/>
        <family val="2"/>
        <charset val="204"/>
        <scheme val="minor"/>
      </rPr>
      <t>Реквизиты правового акта:</t>
    </r>
    <r>
      <rPr>
        <sz val="12"/>
        <rFont val="Calibri"/>
        <family val="2"/>
        <charset val="204"/>
        <scheme val="minor"/>
      </rPr>
      <t xml:space="preserve"> Постановление АМО Усть-лабинский район от 27 октября 2017 года № 1140</t>
    </r>
  </si>
  <si>
    <t>2.4.10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</si>
  <si>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(финансовое обеспечение выполнения функций казенными учреждениями)</t>
  </si>
  <si>
    <t>Начальник</t>
  </si>
  <si>
    <t>Н. В. Тимонина</t>
  </si>
  <si>
    <t>Реализация проекта "Муниципальный конкурс "Педагог-наставик"</t>
  </si>
  <si>
    <t>ОТЧЕТ О ФИНАНСИРОВАНИИ И РАСХОДОВАНИИ СРЕДСТВ НА РЕАЛИЗАЦИЮ МУНИЦИПАЛЬНОЙ ПРОГРАММЫ "РАЗВИТИЕ ОБРАЗОВАНИЯ В УСТЬ-ЛАБИНСКОМ РАЙОНЕ НА 2017-2021 ГОДЫ"</t>
  </si>
  <si>
    <r>
      <rPr>
        <u/>
        <sz val="12"/>
        <rFont val="Calibri"/>
        <family val="2"/>
        <charset val="204"/>
        <scheme val="minor"/>
      </rPr>
      <t>Наименование муниципальной программы:</t>
    </r>
    <r>
      <rPr>
        <sz val="12"/>
        <rFont val="Calibri"/>
        <family val="2"/>
        <charset val="204"/>
        <scheme val="minor"/>
      </rPr>
      <t xml:space="preserve"> "Развитие образования в Усть-Лабинском районе на 2017-2021 годы"</t>
    </r>
  </si>
  <si>
    <r>
      <rPr>
        <u/>
        <sz val="12"/>
        <rFont val="Calibri"/>
        <family val="2"/>
        <charset val="204"/>
        <scheme val="minor"/>
      </rPr>
      <t>Срок действия:</t>
    </r>
    <r>
      <rPr>
        <sz val="12"/>
        <rFont val="Calibri"/>
        <family val="2"/>
        <charset val="204"/>
        <scheme val="minor"/>
      </rPr>
      <t xml:space="preserve"> 2017-2021 годы</t>
    </r>
  </si>
  <si>
    <t>Приобретение теневых навесов</t>
  </si>
  <si>
    <t>Мероприятия государственной программы Российской Федерации "Доступная среда", всего:</t>
  </si>
  <si>
    <t>1.7.1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</si>
  <si>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 - инвалидами качественного образования </t>
  </si>
  <si>
    <t xml:space="preserve">Замена оконных блоков; приобретение оконных блоков  </t>
  </si>
  <si>
    <t>Замена оконных блоков; приобретение оконных блоков (финансовое обеспечение выполнения функций казенными учреждениями)</t>
  </si>
  <si>
    <t>Устройство пандуса и тактильных поручней</t>
  </si>
  <si>
    <t>Реализация мероприятий муниципальной программы «Развитие образования в Усть-Лабинском районе  на 2017-2021 годы», всего:</t>
  </si>
  <si>
    <t>2.4.7</t>
  </si>
  <si>
    <t>2.4.8</t>
  </si>
  <si>
    <t>2.4.9</t>
  </si>
  <si>
    <t>2.5</t>
  </si>
  <si>
    <t>4.3.1</t>
  </si>
  <si>
    <t>4.3.2</t>
  </si>
  <si>
    <t>4.3.3</t>
  </si>
  <si>
    <t>5.5.2</t>
  </si>
  <si>
    <t>Изготовление поектно-сметной документации</t>
  </si>
  <si>
    <t>1.3.7</t>
  </si>
  <si>
    <t>1.3.8</t>
  </si>
  <si>
    <t>Ремонт водопровода, канализации</t>
  </si>
  <si>
    <t>Субсидии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</si>
  <si>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1.8</t>
  </si>
  <si>
    <t>1.9</t>
  </si>
  <si>
    <t>Реализация мероприятий государственной программы Краснодарского края  "Развитие образования", всего:</t>
  </si>
  <si>
    <t>1.9.1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</si>
  <si>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обязательств,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 и благоустройство территорий, прилегающих к зданиям и сооружениям муниципальных образовательных организаций, за исключением мероприятий, предусмотренных пунктами 1.1 и 1.3)</t>
  </si>
  <si>
    <t>2.4.11</t>
  </si>
  <si>
    <t>2.4.12</t>
  </si>
  <si>
    <t>Изготовление поектно-сметной документации (финансовое обеспечение выполнения функций казенными учреждениями)</t>
  </si>
  <si>
    <t>2.4.13</t>
  </si>
  <si>
    <t>Устройство водопровода и канализации; ремонт водопровода, канализации</t>
  </si>
  <si>
    <t>Оплата штрафов, пеней, недоимки (финансовое обеспечение выполнения функций казенными учреждениями)</t>
  </si>
  <si>
    <t>2.4.14</t>
  </si>
  <si>
    <t>2.12</t>
  </si>
  <si>
    <t>3.5</t>
  </si>
  <si>
    <t>3.5.1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</si>
  <si>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 муниципальных образований Краснодарского края по организации предоставления дополнительного образования детям в муниципальных образовательных организациях, за исключением дополнительного образования детей, финансовое обеспечение которого осуществляется органами государственной власти Краснодарского края (проведение медицинских осмотров лиц, занимающихся физической культурой и спортом по углубленной программе медицинского обследования)</t>
  </si>
  <si>
    <t>4.3.4</t>
  </si>
  <si>
    <t>Организация проведения смен в палаточном лагере на базе МБУ ЦДО "Тополек"</t>
  </si>
  <si>
    <t>Предоставление субсидий из краевого бюджета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по участию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</t>
  </si>
  <si>
    <t>Предоставление субсидий из краевого бюджета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по участию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(финансовое обеспечение выполнения функций казенными учреждениями)</t>
  </si>
  <si>
    <t>6.1.2</t>
  </si>
  <si>
    <t>Осуществление мероприятий по предупреждению детского дорожно-транспортного травматизма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</si>
  <si>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</si>
  <si>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</si>
  <si>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</si>
  <si>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обязательств,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(обновление материально-технической базы для формирования у обучающихся современных технологических и гуманитарных навыков, за исключением мероприятия, предусмотренного подпунктом 1.3.3 пункта 1.3)</t>
  </si>
  <si>
    <t>7.1.1</t>
  </si>
  <si>
    <t>за 9 месяцев 2019 ГОДА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</si>
  <si>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</si>
  <si>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прилетающих к зданиям и сооружениям муниципальных образовательных организаций, за исключением мероприятий, предусмотренных пунктами 1.1 и 1.3)</t>
  </si>
  <si>
    <t>Проведение экспертизы проектно-сметной документации</t>
  </si>
  <si>
    <t>2.4.15</t>
  </si>
  <si>
    <t>Оплата по исполнительным листам (финансовое обеспечение выполнения функций казенными учреждениями)</t>
  </si>
  <si>
    <t>2.4.16</t>
  </si>
  <si>
    <t>Ремонт и материально-техническое обеспечение помещений с целью приведения в соответствие с фирменным стилем Центров "Точка роста"</t>
  </si>
  <si>
    <t>2.4.17</t>
  </si>
  <si>
    <t>Установка пожарной сигнализации</t>
  </si>
  <si>
    <t>3.2.4</t>
  </si>
  <si>
    <t>Устройство ограждения кровли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</si>
  <si>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</si>
  <si>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4.3.5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</si>
  <si>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областей, за исключением мероприятия, предусмотренного подпунктом 1.3.3 пункта 1.3)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</si>
  <si>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областей, за исключением мероприятия, предусмотренного подпунктом 1.3.3 пункта 1.3) (финансовое обеспечение выполнения функций казенными учреждениями)</t>
  </si>
  <si>
    <t>7.1.2</t>
  </si>
  <si>
    <t>7.1.3</t>
  </si>
  <si>
    <t>5307,5308,5309,5310</t>
  </si>
  <si>
    <t>Выполнено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</si>
</sst>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7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/>
    <xf numFmtId="0" fontId="2" fillId="2" borderId="0" xfId="0" applyFont="1" applyFill="1"/>
    <xf numFmtId="0" fontId="2" fillId="0" borderId="1" xfId="0" applyFont="1" applyBorder="1"/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 wrapText="1" shrinkToFit="1"/>
    </xf>
    <xf numFmtId="165" fontId="3" fillId="0" borderId="1" xfId="0" applyNumberFormat="1" applyFont="1" applyBorder="1" applyAlignment="1">
      <alignment horizontal="center" wrapText="1" shrinkToFi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/>
    <xf numFmtId="0" fontId="2" fillId="3" borderId="0" xfId="0" applyFont="1" applyFill="1"/>
    <xf numFmtId="0" fontId="5" fillId="3" borderId="1" xfId="0" applyFont="1" applyFill="1" applyBorder="1" applyAlignment="1"/>
    <xf numFmtId="166" fontId="2" fillId="5" borderId="1" xfId="0" applyNumberFormat="1" applyFont="1" applyFill="1" applyBorder="1"/>
    <xf numFmtId="166" fontId="2" fillId="0" borderId="1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0" fontId="2" fillId="0" borderId="0" xfId="0" applyFont="1" applyAlignment="1">
      <alignment wrapText="1"/>
    </xf>
    <xf numFmtId="49" fontId="7" fillId="3" borderId="0" xfId="0" applyNumberFormat="1" applyFont="1" applyFill="1"/>
    <xf numFmtId="49" fontId="2" fillId="0" borderId="0" xfId="0" applyNumberFormat="1" applyFont="1"/>
    <xf numFmtId="164" fontId="8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/>
    </xf>
    <xf numFmtId="0" fontId="3" fillId="0" borderId="0" xfId="0" applyFont="1"/>
    <xf numFmtId="0" fontId="10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3" borderId="0" xfId="0" applyFont="1" applyFill="1"/>
    <xf numFmtId="167" fontId="6" fillId="3" borderId="0" xfId="0" applyNumberFormat="1" applyFont="1" applyFill="1"/>
    <xf numFmtId="167" fontId="6" fillId="0" borderId="0" xfId="0" applyNumberFormat="1" applyFont="1"/>
    <xf numFmtId="166" fontId="3" fillId="3" borderId="0" xfId="0" applyNumberFormat="1" applyFont="1" applyFill="1"/>
    <xf numFmtId="0" fontId="3" fillId="3" borderId="0" xfId="0" applyFont="1" applyFill="1"/>
    <xf numFmtId="166" fontId="3" fillId="0" borderId="0" xfId="0" applyNumberFormat="1" applyFont="1"/>
    <xf numFmtId="0" fontId="2" fillId="0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2" fillId="3" borderId="1" xfId="0" applyFont="1" applyFill="1" applyBorder="1"/>
    <xf numFmtId="0" fontId="5" fillId="0" borderId="2" xfId="0" applyFont="1" applyBorder="1" applyAlignment="1">
      <alignment wrapText="1"/>
    </xf>
    <xf numFmtId="166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49" fontId="2" fillId="3" borderId="1" xfId="0" applyNumberFormat="1" applyFont="1" applyFill="1" applyBorder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2" fontId="2" fillId="4" borderId="1" xfId="0" applyNumberFormat="1" applyFont="1" applyFill="1" applyBorder="1"/>
    <xf numFmtId="2" fontId="2" fillId="0" borderId="1" xfId="0" applyNumberFormat="1" applyFont="1" applyBorder="1"/>
    <xf numFmtId="166" fontId="2" fillId="0" borderId="0" xfId="0" applyNumberFormat="1" applyFont="1"/>
    <xf numFmtId="2" fontId="2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47D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view="pageBreakPreview" zoomScale="80" zoomScaleNormal="75" zoomScaleSheetLayoutView="80" workbookViewId="0">
      <pane xSplit="2" ySplit="9" topLeftCell="C109" activePane="bottomRight" state="frozen"/>
      <selection pane="topRight" activeCell="D1" sqref="D1"/>
      <selection pane="bottomLeft" activeCell="A10" sqref="A10"/>
      <selection pane="bottomRight" activeCell="T112" sqref="T112"/>
    </sheetView>
  </sheetViews>
  <sheetFormatPr defaultRowHeight="12.75"/>
  <cols>
    <col min="1" max="1" width="6.5703125" style="32" customWidth="1"/>
    <col min="2" max="2" width="52.5703125" style="2" customWidth="1"/>
    <col min="3" max="3" width="10.7109375" style="2" customWidth="1"/>
    <col min="4" max="4" width="9.140625" style="2" customWidth="1"/>
    <col min="5" max="5" width="9.7109375" style="2" customWidth="1"/>
    <col min="6" max="7" width="9.140625" style="2" customWidth="1"/>
    <col min="8" max="8" width="9.140625" style="2"/>
    <col min="9" max="10" width="9.28515625" style="2" bestFit="1" customWidth="1"/>
    <col min="11" max="11" width="9.140625" style="2"/>
    <col min="12" max="16" width="9" style="2" customWidth="1"/>
    <col min="17" max="17" width="11.28515625" style="2" customWidth="1"/>
    <col min="18" max="18" width="13.42578125" style="2" customWidth="1"/>
    <col min="19" max="19" width="9" style="2" customWidth="1"/>
    <col min="20" max="20" width="10.28515625" style="2" customWidth="1"/>
    <col min="21" max="21" width="12.7109375" style="1" customWidth="1"/>
    <col min="22" max="16384" width="9.140625" style="1"/>
  </cols>
  <sheetData>
    <row r="1" spans="1:20" s="2" customFormat="1" ht="15.75">
      <c r="A1" s="31" t="s">
        <v>120</v>
      </c>
      <c r="B1" s="24"/>
      <c r="C1" s="30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s="2" customFormat="1" ht="20.25" customHeight="1">
      <c r="A2" s="32"/>
      <c r="C2" s="59" t="s">
        <v>171</v>
      </c>
      <c r="D2" s="59"/>
      <c r="E2" s="59"/>
      <c r="F2" s="59"/>
      <c r="G2" s="59"/>
      <c r="H2" s="59"/>
      <c r="I2" s="59"/>
      <c r="J2" s="59"/>
      <c r="K2" s="59"/>
      <c r="L2" s="28"/>
      <c r="M2" s="28"/>
      <c r="N2" s="28"/>
      <c r="O2" s="28"/>
      <c r="P2" s="28"/>
      <c r="Q2" s="28"/>
      <c r="R2" s="28"/>
      <c r="S2" s="28"/>
    </row>
    <row r="3" spans="1:20" s="29" customFormat="1" ht="15.75">
      <c r="A3" s="33" t="s">
        <v>121</v>
      </c>
    </row>
    <row r="4" spans="1:20" s="29" customFormat="1" ht="15.75">
      <c r="A4" s="33" t="s">
        <v>122</v>
      </c>
    </row>
    <row r="5" spans="1:20" s="29" customFormat="1" ht="15.75">
      <c r="A5" s="33" t="s">
        <v>114</v>
      </c>
    </row>
    <row r="6" spans="1:20" s="2" customFormat="1" ht="25.5" customHeight="1">
      <c r="A6" s="58" t="s">
        <v>0</v>
      </c>
      <c r="B6" s="57" t="s">
        <v>1</v>
      </c>
      <c r="C6" s="57" t="s">
        <v>101</v>
      </c>
      <c r="D6" s="60" t="s">
        <v>102</v>
      </c>
      <c r="E6" s="60"/>
      <c r="F6" s="60"/>
      <c r="G6" s="60"/>
      <c r="H6" s="60" t="s">
        <v>103</v>
      </c>
      <c r="I6" s="60"/>
      <c r="J6" s="60"/>
      <c r="K6" s="60"/>
      <c r="L6" s="60" t="s">
        <v>104</v>
      </c>
      <c r="M6" s="60"/>
      <c r="N6" s="60"/>
      <c r="O6" s="60"/>
      <c r="P6" s="60" t="s">
        <v>105</v>
      </c>
      <c r="Q6" s="60"/>
      <c r="R6" s="60"/>
      <c r="S6" s="60"/>
      <c r="T6" s="56" t="s">
        <v>106</v>
      </c>
    </row>
    <row r="7" spans="1:20" s="2" customFormat="1" ht="93" customHeight="1">
      <c r="A7" s="58"/>
      <c r="B7" s="57"/>
      <c r="C7" s="57"/>
      <c r="D7" s="10" t="s">
        <v>2</v>
      </c>
      <c r="E7" s="10" t="s">
        <v>3</v>
      </c>
      <c r="F7" s="10" t="s">
        <v>4</v>
      </c>
      <c r="G7" s="10" t="s">
        <v>82</v>
      </c>
      <c r="H7" s="10" t="s">
        <v>2</v>
      </c>
      <c r="I7" s="10" t="s">
        <v>3</v>
      </c>
      <c r="J7" s="10" t="s">
        <v>4</v>
      </c>
      <c r="K7" s="10" t="s">
        <v>82</v>
      </c>
      <c r="L7" s="10" t="s">
        <v>2</v>
      </c>
      <c r="M7" s="10" t="s">
        <v>3</v>
      </c>
      <c r="N7" s="10" t="s">
        <v>4</v>
      </c>
      <c r="O7" s="10" t="s">
        <v>82</v>
      </c>
      <c r="P7" s="10" t="s">
        <v>2</v>
      </c>
      <c r="Q7" s="10" t="s">
        <v>3</v>
      </c>
      <c r="R7" s="10" t="s">
        <v>4</v>
      </c>
      <c r="S7" s="10" t="s">
        <v>82</v>
      </c>
      <c r="T7" s="56"/>
    </row>
    <row r="8" spans="1:20" s="5" customFormat="1" ht="15">
      <c r="A8" s="3">
        <v>1</v>
      </c>
      <c r="B8" s="4">
        <v>2</v>
      </c>
      <c r="C8" s="4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37">
        <v>12</v>
      </c>
      <c r="M8" s="37">
        <v>13</v>
      </c>
      <c r="N8" s="37">
        <v>14</v>
      </c>
      <c r="O8" s="37">
        <v>15</v>
      </c>
      <c r="P8" s="38">
        <v>16</v>
      </c>
      <c r="Q8" s="38">
        <v>17</v>
      </c>
      <c r="R8" s="38">
        <v>18</v>
      </c>
      <c r="S8" s="38">
        <v>19</v>
      </c>
      <c r="T8" s="36">
        <v>20</v>
      </c>
    </row>
    <row r="9" spans="1:20" s="2" customFormat="1" ht="21" customHeight="1">
      <c r="A9" s="6"/>
      <c r="B9" s="25" t="s">
        <v>10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2" customFormat="1" ht="87.75" customHeight="1">
      <c r="A10" s="12" t="s">
        <v>5</v>
      </c>
      <c r="B10" s="13" t="s">
        <v>6</v>
      </c>
      <c r="C10" s="34" t="s">
        <v>107</v>
      </c>
      <c r="D10" s="8"/>
      <c r="E10" s="27">
        <v>340613.6</v>
      </c>
      <c r="F10" s="8">
        <v>110995.9</v>
      </c>
      <c r="G10" s="8"/>
      <c r="H10" s="8"/>
      <c r="I10" s="27">
        <v>340613.6</v>
      </c>
      <c r="J10" s="8">
        <v>110995.9</v>
      </c>
      <c r="K10" s="8"/>
      <c r="L10" s="8"/>
      <c r="M10" s="55">
        <f>249085.5</f>
        <v>249085.5</v>
      </c>
      <c r="N10" s="55">
        <f>85549.3+0.1</f>
        <v>85549.400000000009</v>
      </c>
      <c r="O10" s="55"/>
      <c r="P10" s="55"/>
      <c r="Q10" s="55">
        <f>227474.6-39.3+2.2</f>
        <v>227437.50000000003</v>
      </c>
      <c r="R10" s="55">
        <v>75516.800000000003</v>
      </c>
      <c r="S10" s="27"/>
      <c r="T10" s="8"/>
    </row>
    <row r="11" spans="1:20" s="2" customFormat="1" ht="84" customHeight="1">
      <c r="A11" s="12" t="s">
        <v>11</v>
      </c>
      <c r="B11" s="13" t="s">
        <v>14</v>
      </c>
      <c r="C11" s="34" t="s">
        <v>107</v>
      </c>
      <c r="D11" s="8"/>
      <c r="E11" s="8">
        <v>9704</v>
      </c>
      <c r="F11" s="27">
        <v>5977.5</v>
      </c>
      <c r="G11" s="8">
        <v>0.2</v>
      </c>
      <c r="H11" s="8"/>
      <c r="I11" s="8">
        <v>9704</v>
      </c>
      <c r="J11" s="27">
        <v>5977.5</v>
      </c>
      <c r="K11" s="8">
        <v>0.2</v>
      </c>
      <c r="L11" s="8"/>
      <c r="M11" s="55">
        <v>7696</v>
      </c>
      <c r="N11" s="55">
        <v>4222</v>
      </c>
      <c r="O11" s="55">
        <v>0.2</v>
      </c>
      <c r="P11" s="55"/>
      <c r="Q11" s="55"/>
      <c r="R11" s="55"/>
      <c r="S11" s="27"/>
      <c r="T11" s="8"/>
    </row>
    <row r="12" spans="1:20" s="2" customFormat="1" ht="27" customHeight="1">
      <c r="A12" s="20" t="s">
        <v>58</v>
      </c>
      <c r="B12" s="18" t="s">
        <v>130</v>
      </c>
      <c r="C12" s="19"/>
      <c r="D12" s="19">
        <f t="shared" ref="D12:S12" si="0">SUM(D13:D20)</f>
        <v>0</v>
      </c>
      <c r="E12" s="19">
        <f t="shared" si="0"/>
        <v>0</v>
      </c>
      <c r="F12" s="19">
        <f>SUM(F13:F20)</f>
        <v>17686.7</v>
      </c>
      <c r="G12" s="19">
        <f t="shared" si="0"/>
        <v>0</v>
      </c>
      <c r="H12" s="19">
        <f t="shared" ref="H12:I12" si="1">SUM(H13:H20)</f>
        <v>0</v>
      </c>
      <c r="I12" s="19">
        <f t="shared" si="1"/>
        <v>0</v>
      </c>
      <c r="J12" s="19">
        <f>SUM(J13:J20)</f>
        <v>17686.7</v>
      </c>
      <c r="K12" s="19">
        <f t="shared" ref="K12" si="2">SUM(K13:K20)</f>
        <v>0</v>
      </c>
      <c r="L12" s="19">
        <f t="shared" si="0"/>
        <v>0</v>
      </c>
      <c r="M12" s="19">
        <f>SUM(M13:M17)</f>
        <v>0</v>
      </c>
      <c r="N12" s="19">
        <f t="shared" si="0"/>
        <v>13077.600000000002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11174.2</v>
      </c>
      <c r="S12" s="19">
        <f t="shared" si="0"/>
        <v>0</v>
      </c>
      <c r="T12" s="19"/>
    </row>
    <row r="13" spans="1:20" s="2" customFormat="1" ht="33.75" customHeight="1">
      <c r="A13" s="14" t="s">
        <v>89</v>
      </c>
      <c r="B13" s="15" t="s">
        <v>7</v>
      </c>
      <c r="C13" s="34" t="s">
        <v>107</v>
      </c>
      <c r="D13" s="8"/>
      <c r="E13" s="8"/>
      <c r="F13" s="8">
        <v>703.2</v>
      </c>
      <c r="G13" s="8"/>
      <c r="H13" s="8"/>
      <c r="I13" s="8"/>
      <c r="J13" s="8">
        <v>703.2</v>
      </c>
      <c r="K13" s="8"/>
      <c r="L13" s="8"/>
      <c r="M13" s="53"/>
      <c r="N13" s="55">
        <v>703.2</v>
      </c>
      <c r="O13" s="53"/>
      <c r="P13" s="53"/>
      <c r="Q13" s="53"/>
      <c r="R13" s="55">
        <v>504.5</v>
      </c>
      <c r="S13" s="8"/>
      <c r="T13" s="8"/>
    </row>
    <row r="14" spans="1:20" s="2" customFormat="1" ht="33.75" customHeight="1">
      <c r="A14" s="14" t="s">
        <v>90</v>
      </c>
      <c r="B14" s="15" t="s">
        <v>8</v>
      </c>
      <c r="C14" s="34" t="s">
        <v>107</v>
      </c>
      <c r="D14" s="8"/>
      <c r="E14" s="8"/>
      <c r="F14" s="8">
        <v>13635</v>
      </c>
      <c r="G14" s="8"/>
      <c r="H14" s="8"/>
      <c r="I14" s="8"/>
      <c r="J14" s="8">
        <v>13635</v>
      </c>
      <c r="K14" s="8"/>
      <c r="L14" s="8"/>
      <c r="M14" s="53"/>
      <c r="N14" s="53">
        <v>10437.200000000001</v>
      </c>
      <c r="O14" s="53"/>
      <c r="P14" s="53"/>
      <c r="Q14" s="53"/>
      <c r="R14" s="53">
        <v>9291.1</v>
      </c>
      <c r="S14" s="8"/>
      <c r="T14" s="8"/>
    </row>
    <row r="15" spans="1:20" s="2" customFormat="1" ht="42" customHeight="1">
      <c r="A15" s="14" t="s">
        <v>91</v>
      </c>
      <c r="B15" s="15" t="s">
        <v>87</v>
      </c>
      <c r="C15" s="34" t="s">
        <v>107</v>
      </c>
      <c r="D15" s="8"/>
      <c r="E15" s="8"/>
      <c r="F15" s="8">
        <v>703.1</v>
      </c>
      <c r="G15" s="8"/>
      <c r="H15" s="8"/>
      <c r="I15" s="8"/>
      <c r="J15" s="8">
        <v>703.1</v>
      </c>
      <c r="K15" s="8"/>
      <c r="L15" s="8"/>
      <c r="M15" s="53"/>
      <c r="N15" s="53">
        <v>477.8</v>
      </c>
      <c r="O15" s="53"/>
      <c r="P15" s="53"/>
      <c r="Q15" s="53"/>
      <c r="R15" s="53"/>
      <c r="S15" s="8"/>
      <c r="T15" s="8"/>
    </row>
    <row r="16" spans="1:20" s="2" customFormat="1" ht="36.75" customHeight="1">
      <c r="A16" s="14" t="s">
        <v>92</v>
      </c>
      <c r="B16" s="15" t="s">
        <v>9</v>
      </c>
      <c r="C16" s="34" t="s">
        <v>107</v>
      </c>
      <c r="D16" s="8"/>
      <c r="E16" s="8"/>
      <c r="F16" s="8">
        <v>107.8</v>
      </c>
      <c r="G16" s="8"/>
      <c r="H16" s="8"/>
      <c r="I16" s="8"/>
      <c r="J16" s="8">
        <v>107.8</v>
      </c>
      <c r="K16" s="8"/>
      <c r="L16" s="8"/>
      <c r="M16" s="53"/>
      <c r="N16" s="53">
        <v>73.599999999999994</v>
      </c>
      <c r="O16" s="53"/>
      <c r="P16" s="53"/>
      <c r="Q16" s="53"/>
      <c r="R16" s="53">
        <v>55.1</v>
      </c>
      <c r="S16" s="8"/>
      <c r="T16" s="8"/>
    </row>
    <row r="17" spans="1:20" s="2" customFormat="1" ht="51" customHeight="1">
      <c r="A17" s="14" t="s">
        <v>93</v>
      </c>
      <c r="B17" s="15" t="s">
        <v>88</v>
      </c>
      <c r="C17" s="34" t="s">
        <v>107</v>
      </c>
      <c r="D17" s="8"/>
      <c r="E17" s="8"/>
      <c r="F17" s="8">
        <v>9.4</v>
      </c>
      <c r="G17" s="8"/>
      <c r="H17" s="8"/>
      <c r="I17" s="8"/>
      <c r="J17" s="8">
        <v>9.4</v>
      </c>
      <c r="K17" s="8"/>
      <c r="L17" s="8"/>
      <c r="M17" s="53"/>
      <c r="N17" s="53">
        <v>3.1</v>
      </c>
      <c r="O17" s="53"/>
      <c r="P17" s="53"/>
      <c r="Q17" s="53"/>
      <c r="R17" s="53"/>
      <c r="S17" s="8"/>
      <c r="T17" s="8"/>
    </row>
    <row r="18" spans="1:20" s="2" customFormat="1" ht="51" customHeight="1">
      <c r="A18" s="14" t="s">
        <v>111</v>
      </c>
      <c r="B18" s="15" t="s">
        <v>123</v>
      </c>
      <c r="C18" s="34" t="s">
        <v>107</v>
      </c>
      <c r="D18" s="8"/>
      <c r="E18" s="8"/>
      <c r="F18" s="8">
        <v>1447.2</v>
      </c>
      <c r="G18" s="8"/>
      <c r="H18" s="8"/>
      <c r="I18" s="8"/>
      <c r="J18" s="8">
        <v>1447.2</v>
      </c>
      <c r="K18" s="8"/>
      <c r="L18" s="8"/>
      <c r="M18" s="53"/>
      <c r="N18" s="53">
        <v>673.7</v>
      </c>
      <c r="O18" s="53"/>
      <c r="P18" s="53"/>
      <c r="Q18" s="53"/>
      <c r="R18" s="53">
        <v>673.7</v>
      </c>
      <c r="S18" s="8"/>
      <c r="T18" s="8"/>
    </row>
    <row r="19" spans="1:20" s="2" customFormat="1" ht="51" customHeight="1">
      <c r="A19" s="14" t="s">
        <v>140</v>
      </c>
      <c r="B19" s="15" t="s">
        <v>139</v>
      </c>
      <c r="C19" s="34" t="s">
        <v>107</v>
      </c>
      <c r="D19" s="8"/>
      <c r="E19" s="8"/>
      <c r="F19" s="8">
        <v>1020.7</v>
      </c>
      <c r="G19" s="8"/>
      <c r="H19" s="8"/>
      <c r="I19" s="8"/>
      <c r="J19" s="8">
        <v>1020.7</v>
      </c>
      <c r="K19" s="8"/>
      <c r="L19" s="8"/>
      <c r="M19" s="53"/>
      <c r="N19" s="53">
        <v>665.6</v>
      </c>
      <c r="O19" s="53"/>
      <c r="P19" s="53"/>
      <c r="Q19" s="53"/>
      <c r="R19" s="53">
        <v>606.4</v>
      </c>
      <c r="S19" s="8"/>
      <c r="T19" s="8"/>
    </row>
    <row r="20" spans="1:20" s="2" customFormat="1" ht="51" customHeight="1">
      <c r="A20" s="14" t="s">
        <v>141</v>
      </c>
      <c r="B20" s="15" t="s">
        <v>142</v>
      </c>
      <c r="C20" s="34" t="s">
        <v>107</v>
      </c>
      <c r="D20" s="8"/>
      <c r="E20" s="8"/>
      <c r="F20" s="8">
        <v>60.3</v>
      </c>
      <c r="G20" s="8"/>
      <c r="H20" s="8"/>
      <c r="I20" s="8"/>
      <c r="J20" s="8">
        <v>60.3</v>
      </c>
      <c r="K20" s="8"/>
      <c r="L20" s="8"/>
      <c r="M20" s="53"/>
      <c r="N20" s="53">
        <v>43.4</v>
      </c>
      <c r="O20" s="53"/>
      <c r="P20" s="53"/>
      <c r="Q20" s="53"/>
      <c r="R20" s="53">
        <v>43.4</v>
      </c>
      <c r="S20" s="8"/>
      <c r="T20" s="8"/>
    </row>
    <row r="21" spans="1:20" s="2" customFormat="1" ht="69" customHeight="1">
      <c r="A21" s="14" t="s">
        <v>59</v>
      </c>
      <c r="B21" s="16" t="s">
        <v>57</v>
      </c>
      <c r="C21" s="34" t="s">
        <v>107</v>
      </c>
      <c r="D21" s="8"/>
      <c r="E21" s="8">
        <v>9693.2000000000007</v>
      </c>
      <c r="F21" s="8"/>
      <c r="G21" s="8"/>
      <c r="H21" s="8"/>
      <c r="I21" s="8">
        <v>9693.2000000000007</v>
      </c>
      <c r="J21" s="8"/>
      <c r="K21" s="8"/>
      <c r="L21" s="8"/>
      <c r="M21" s="55">
        <v>5286.4</v>
      </c>
      <c r="N21" s="53"/>
      <c r="O21" s="53"/>
      <c r="P21" s="53"/>
      <c r="Q21" s="53"/>
      <c r="R21" s="53"/>
      <c r="S21" s="8"/>
      <c r="T21" s="8"/>
    </row>
    <row r="22" spans="1:20" s="2" customFormat="1" ht="120" customHeight="1">
      <c r="A22" s="42" t="s">
        <v>81</v>
      </c>
      <c r="B22" s="17" t="s">
        <v>60</v>
      </c>
      <c r="C22" s="34" t="s">
        <v>107</v>
      </c>
      <c r="D22" s="8"/>
      <c r="E22" s="8">
        <v>3491.2</v>
      </c>
      <c r="F22" s="8"/>
      <c r="G22" s="8"/>
      <c r="H22" s="8"/>
      <c r="I22" s="8">
        <v>3491.2</v>
      </c>
      <c r="J22" s="8"/>
      <c r="K22" s="8"/>
      <c r="L22" s="8"/>
      <c r="M22" s="55">
        <v>2468.5</v>
      </c>
      <c r="N22" s="53"/>
      <c r="O22" s="53"/>
      <c r="P22" s="53"/>
      <c r="Q22" s="53">
        <v>2271.9</v>
      </c>
      <c r="R22" s="53"/>
      <c r="S22" s="8"/>
      <c r="T22" s="8"/>
    </row>
    <row r="23" spans="1:20" s="2" customFormat="1" ht="125.25" customHeight="1">
      <c r="A23" s="42" t="s">
        <v>83</v>
      </c>
      <c r="B23" s="17" t="s">
        <v>65</v>
      </c>
      <c r="C23" s="34" t="s">
        <v>107</v>
      </c>
      <c r="D23" s="8"/>
      <c r="E23" s="27">
        <v>359</v>
      </c>
      <c r="F23" s="8"/>
      <c r="G23" s="8"/>
      <c r="H23" s="8"/>
      <c r="I23" s="27">
        <v>359</v>
      </c>
      <c r="J23" s="8"/>
      <c r="K23" s="8"/>
      <c r="L23" s="8"/>
      <c r="M23" s="53">
        <v>202.1</v>
      </c>
      <c r="N23" s="53"/>
      <c r="O23" s="53"/>
      <c r="P23" s="53"/>
      <c r="Q23" s="53"/>
      <c r="R23" s="53"/>
      <c r="S23" s="8"/>
      <c r="T23" s="8"/>
    </row>
    <row r="24" spans="1:20" s="2" customFormat="1" ht="25.5">
      <c r="A24" s="20" t="s">
        <v>86</v>
      </c>
      <c r="B24" s="18" t="s">
        <v>124</v>
      </c>
      <c r="C24" s="40"/>
      <c r="D24" s="19">
        <f>D25</f>
        <v>0</v>
      </c>
      <c r="E24" s="19">
        <f t="shared" ref="E24:S24" si="3">E25</f>
        <v>0</v>
      </c>
      <c r="F24" s="19">
        <f t="shared" si="3"/>
        <v>106</v>
      </c>
      <c r="G24" s="19">
        <f t="shared" si="3"/>
        <v>0</v>
      </c>
      <c r="H24" s="19">
        <f>H25</f>
        <v>0</v>
      </c>
      <c r="I24" s="19">
        <f t="shared" si="3"/>
        <v>0</v>
      </c>
      <c r="J24" s="19">
        <f t="shared" si="3"/>
        <v>106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19">
        <f t="shared" si="3"/>
        <v>0</v>
      </c>
      <c r="O24" s="19">
        <f t="shared" si="3"/>
        <v>0</v>
      </c>
      <c r="P24" s="19">
        <f t="shared" si="3"/>
        <v>0</v>
      </c>
      <c r="Q24" s="19">
        <f t="shared" si="3"/>
        <v>0</v>
      </c>
      <c r="R24" s="19">
        <f t="shared" si="3"/>
        <v>0</v>
      </c>
      <c r="S24" s="19">
        <f t="shared" si="3"/>
        <v>0</v>
      </c>
      <c r="T24" s="19"/>
    </row>
    <row r="25" spans="1:20" s="2" customFormat="1" ht="144.75" customHeight="1">
      <c r="A25" s="42" t="s">
        <v>125</v>
      </c>
      <c r="B25" s="17" t="s">
        <v>126</v>
      </c>
      <c r="C25" s="34" t="s">
        <v>107</v>
      </c>
      <c r="D25" s="8"/>
      <c r="E25" s="27"/>
      <c r="F25" s="8">
        <v>106</v>
      </c>
      <c r="G25" s="8"/>
      <c r="H25" s="8"/>
      <c r="I25" s="27"/>
      <c r="J25" s="8">
        <v>106</v>
      </c>
      <c r="K25" s="8"/>
      <c r="L25" s="8"/>
      <c r="M25" s="8"/>
      <c r="N25" s="8">
        <v>0</v>
      </c>
      <c r="O25" s="8"/>
      <c r="P25" s="8"/>
      <c r="Q25" s="8"/>
      <c r="R25" s="8">
        <v>0</v>
      </c>
      <c r="S25" s="8"/>
      <c r="T25" s="8"/>
    </row>
    <row r="26" spans="1:20" s="2" customFormat="1" ht="63" customHeight="1">
      <c r="A26" s="42" t="s">
        <v>144</v>
      </c>
      <c r="B26" s="17" t="s">
        <v>143</v>
      </c>
      <c r="C26" s="34" t="s">
        <v>107</v>
      </c>
      <c r="D26" s="8"/>
      <c r="E26" s="27">
        <v>6260</v>
      </c>
      <c r="F26" s="8">
        <v>6.3</v>
      </c>
      <c r="G26" s="8"/>
      <c r="H26" s="8"/>
      <c r="I26" s="27">
        <v>6260</v>
      </c>
      <c r="J26" s="8">
        <v>6.3</v>
      </c>
      <c r="K26" s="8"/>
      <c r="L26" s="8"/>
      <c r="M26" s="53">
        <v>637.79999999999995</v>
      </c>
      <c r="N26" s="53">
        <v>0.6</v>
      </c>
      <c r="O26" s="53"/>
      <c r="P26" s="53"/>
      <c r="Q26" s="53">
        <v>637.79999999999995</v>
      </c>
      <c r="R26" s="53">
        <v>0.6</v>
      </c>
      <c r="S26" s="8"/>
      <c r="T26" s="8"/>
    </row>
    <row r="27" spans="1:20" s="2" customFormat="1" ht="30.75" customHeight="1">
      <c r="A27" s="20" t="s">
        <v>145</v>
      </c>
      <c r="B27" s="18" t="s">
        <v>146</v>
      </c>
      <c r="C27" s="40"/>
      <c r="D27" s="19">
        <f>D28</f>
        <v>0</v>
      </c>
      <c r="E27" s="19">
        <f t="shared" ref="E27:S27" si="4">E28</f>
        <v>0</v>
      </c>
      <c r="F27" s="19">
        <f t="shared" si="4"/>
        <v>389.9</v>
      </c>
      <c r="G27" s="19">
        <f t="shared" si="4"/>
        <v>0</v>
      </c>
      <c r="H27" s="19">
        <f>H28</f>
        <v>0</v>
      </c>
      <c r="I27" s="19">
        <f t="shared" si="4"/>
        <v>0</v>
      </c>
      <c r="J27" s="19">
        <f t="shared" si="4"/>
        <v>389.9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  <c r="O27" s="19">
        <f t="shared" si="4"/>
        <v>0</v>
      </c>
      <c r="P27" s="19">
        <f t="shared" si="4"/>
        <v>0</v>
      </c>
      <c r="Q27" s="19">
        <f t="shared" si="4"/>
        <v>0</v>
      </c>
      <c r="R27" s="19">
        <f t="shared" si="4"/>
        <v>0</v>
      </c>
      <c r="S27" s="19">
        <f t="shared" si="4"/>
        <v>0</v>
      </c>
      <c r="T27" s="19"/>
    </row>
    <row r="28" spans="1:20" s="2" customFormat="1" ht="225.75">
      <c r="A28" s="42" t="s">
        <v>147</v>
      </c>
      <c r="B28" s="17" t="s">
        <v>148</v>
      </c>
      <c r="C28" s="34" t="s">
        <v>107</v>
      </c>
      <c r="D28" s="8"/>
      <c r="E28" s="27"/>
      <c r="F28" s="8">
        <v>389.9</v>
      </c>
      <c r="G28" s="8"/>
      <c r="H28" s="8"/>
      <c r="I28" s="27"/>
      <c r="J28" s="8">
        <v>389.9</v>
      </c>
      <c r="K28" s="8"/>
      <c r="L28" s="8"/>
      <c r="M28" s="8"/>
      <c r="N28" s="8">
        <v>0</v>
      </c>
      <c r="O28" s="8"/>
      <c r="P28" s="8"/>
      <c r="Q28" s="8"/>
      <c r="R28" s="8">
        <v>0</v>
      </c>
      <c r="S28" s="8"/>
      <c r="T28" s="8"/>
    </row>
    <row r="29" spans="1:20" s="2" customFormat="1" ht="21" customHeight="1">
      <c r="A29" s="21"/>
      <c r="B29" s="22" t="s">
        <v>45</v>
      </c>
      <c r="C29" s="23"/>
      <c r="D29" s="26">
        <f>D10+D11+D12+D21+D22+D23+D24+D26+D27</f>
        <v>0</v>
      </c>
      <c r="E29" s="26">
        <f t="shared" ref="E29:S29" si="5">E10+E11+E12+E21+E22+E23+E24+E26+E27</f>
        <v>370121</v>
      </c>
      <c r="F29" s="26">
        <f t="shared" si="5"/>
        <v>135162.29999999999</v>
      </c>
      <c r="G29" s="26">
        <f t="shared" si="5"/>
        <v>0.2</v>
      </c>
      <c r="H29" s="26">
        <f>H10+H11+H12+H21+H22+H23+H24+H26+H27</f>
        <v>0</v>
      </c>
      <c r="I29" s="26">
        <f t="shared" ref="I29:K29" si="6">I10+I11+I12+I21+I22+I23+I24+I26+I27</f>
        <v>370121</v>
      </c>
      <c r="J29" s="26">
        <f t="shared" si="6"/>
        <v>135162.29999999999</v>
      </c>
      <c r="K29" s="26">
        <f t="shared" si="6"/>
        <v>0.2</v>
      </c>
      <c r="L29" s="26">
        <f t="shared" si="5"/>
        <v>0</v>
      </c>
      <c r="M29" s="26">
        <f>M10+M11+M12+M21+M22+M23+M24+M26+M27</f>
        <v>265376.3</v>
      </c>
      <c r="N29" s="26">
        <f>N10+N11+N12+N21+N22+N23+N24+N26+N27</f>
        <v>102849.60000000002</v>
      </c>
      <c r="O29" s="26">
        <f t="shared" si="5"/>
        <v>0.2</v>
      </c>
      <c r="P29" s="26">
        <f t="shared" si="5"/>
        <v>0</v>
      </c>
      <c r="Q29" s="26">
        <f>Q10+Q11+Q12+Q21+Q22+Q23+Q24+Q26+Q27</f>
        <v>230347.2</v>
      </c>
      <c r="R29" s="26">
        <f t="shared" si="5"/>
        <v>86691.6</v>
      </c>
      <c r="S29" s="26">
        <f t="shared" si="5"/>
        <v>0</v>
      </c>
      <c r="T29" s="23"/>
    </row>
    <row r="30" spans="1:20" s="7" customFormat="1" ht="28.5" customHeight="1">
      <c r="A30" s="6"/>
      <c r="B30" s="41" t="s">
        <v>12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53"/>
      <c r="N30" s="53"/>
      <c r="O30" s="53"/>
      <c r="P30" s="53"/>
      <c r="Q30" s="53"/>
      <c r="R30" s="53"/>
      <c r="S30" s="9"/>
      <c r="T30" s="9"/>
    </row>
    <row r="31" spans="1:20" s="2" customFormat="1" ht="79.5" customHeight="1">
      <c r="A31" s="14" t="s">
        <v>26</v>
      </c>
      <c r="B31" s="15" t="s">
        <v>13</v>
      </c>
      <c r="C31" s="34" t="s">
        <v>107</v>
      </c>
      <c r="D31" s="8"/>
      <c r="E31" s="27">
        <v>473062.6</v>
      </c>
      <c r="F31" s="8">
        <v>90131.6</v>
      </c>
      <c r="G31" s="8"/>
      <c r="H31" s="8"/>
      <c r="I31" s="27">
        <v>473062.6</v>
      </c>
      <c r="J31" s="8">
        <v>90131.6</v>
      </c>
      <c r="K31" s="8"/>
      <c r="L31" s="8"/>
      <c r="M31" s="55">
        <f>307990.1+16100</f>
        <v>324090.09999999998</v>
      </c>
      <c r="N31" s="55">
        <v>67995.5</v>
      </c>
      <c r="O31" s="55"/>
      <c r="P31" s="55"/>
      <c r="Q31" s="55">
        <f>309468.9-92+1.3-1.8</f>
        <v>309376.40000000002</v>
      </c>
      <c r="R31" s="55">
        <v>67323.5</v>
      </c>
      <c r="S31" s="27"/>
      <c r="T31" s="8"/>
    </row>
    <row r="32" spans="1:20" s="2" customFormat="1" ht="79.5" customHeight="1">
      <c r="A32" s="14" t="s">
        <v>27</v>
      </c>
      <c r="B32" s="15" t="s">
        <v>14</v>
      </c>
      <c r="C32" s="34" t="s">
        <v>107</v>
      </c>
      <c r="D32" s="8"/>
      <c r="E32" s="8">
        <v>26262.2</v>
      </c>
      <c r="F32" s="8">
        <v>7358.2</v>
      </c>
      <c r="G32" s="8">
        <v>70</v>
      </c>
      <c r="H32" s="8"/>
      <c r="I32" s="8">
        <v>26262.2</v>
      </c>
      <c r="J32" s="8">
        <v>7358.2</v>
      </c>
      <c r="K32" s="8">
        <v>70</v>
      </c>
      <c r="L32" s="8"/>
      <c r="M32" s="55">
        <v>19646.400000000001</v>
      </c>
      <c r="N32" s="55">
        <v>4724.3999999999996</v>
      </c>
      <c r="O32" s="27">
        <v>70</v>
      </c>
      <c r="P32" s="27"/>
      <c r="Q32" s="27"/>
      <c r="R32" s="27"/>
      <c r="S32" s="27"/>
      <c r="T32" s="8"/>
    </row>
    <row r="33" spans="1:21" s="2" customFormat="1" ht="33" customHeight="1">
      <c r="A33" s="20" t="s">
        <v>28</v>
      </c>
      <c r="B33" s="18" t="s">
        <v>76</v>
      </c>
      <c r="C33" s="19"/>
      <c r="D33" s="19">
        <f t="shared" ref="D33:S33" si="7">SUM(D34:D35)</f>
        <v>0</v>
      </c>
      <c r="E33" s="19">
        <f t="shared" si="7"/>
        <v>10895.7</v>
      </c>
      <c r="F33" s="19">
        <f t="shared" si="7"/>
        <v>2791.9</v>
      </c>
      <c r="G33" s="19">
        <f t="shared" si="7"/>
        <v>0</v>
      </c>
      <c r="H33" s="19">
        <f t="shared" ref="H33" si="8">SUM(H34:H35)</f>
        <v>0</v>
      </c>
      <c r="I33" s="19">
        <f t="shared" ref="I33" si="9">SUM(I34:I35)</f>
        <v>10895.7</v>
      </c>
      <c r="J33" s="19">
        <f t="shared" ref="J33" si="10">SUM(J34:J35)</f>
        <v>2791.9</v>
      </c>
      <c r="K33" s="19">
        <f t="shared" ref="K33" si="11">SUM(K34:K35)</f>
        <v>0</v>
      </c>
      <c r="L33" s="19">
        <f t="shared" si="7"/>
        <v>0</v>
      </c>
      <c r="M33" s="19">
        <f t="shared" si="7"/>
        <v>2080</v>
      </c>
      <c r="N33" s="19">
        <f t="shared" si="7"/>
        <v>1920</v>
      </c>
      <c r="O33" s="19">
        <f t="shared" si="7"/>
        <v>0</v>
      </c>
      <c r="P33" s="19">
        <f t="shared" si="7"/>
        <v>0</v>
      </c>
      <c r="Q33" s="61">
        <f t="shared" si="7"/>
        <v>2080</v>
      </c>
      <c r="R33" s="19">
        <f t="shared" si="7"/>
        <v>1920</v>
      </c>
      <c r="S33" s="19">
        <f t="shared" si="7"/>
        <v>0</v>
      </c>
      <c r="T33" s="19"/>
    </row>
    <row r="34" spans="1:21" s="2" customFormat="1" ht="87" customHeight="1">
      <c r="A34" s="14" t="s">
        <v>47</v>
      </c>
      <c r="B34" s="15" t="s">
        <v>172</v>
      </c>
      <c r="C34" s="34" t="s">
        <v>107</v>
      </c>
      <c r="D34" s="8"/>
      <c r="E34" s="27">
        <v>2080</v>
      </c>
      <c r="F34" s="27">
        <v>1920</v>
      </c>
      <c r="G34" s="27"/>
      <c r="H34" s="8"/>
      <c r="I34" s="27">
        <v>2080</v>
      </c>
      <c r="J34" s="27">
        <v>1920</v>
      </c>
      <c r="K34" s="27"/>
      <c r="L34" s="27"/>
      <c r="M34" s="55">
        <v>2080</v>
      </c>
      <c r="N34" s="55">
        <v>1920</v>
      </c>
      <c r="O34" s="53"/>
      <c r="P34" s="53"/>
      <c r="Q34" s="64">
        <v>2080</v>
      </c>
      <c r="R34" s="55">
        <v>1920</v>
      </c>
      <c r="S34" s="53"/>
      <c r="T34" s="8" t="s">
        <v>190</v>
      </c>
    </row>
    <row r="35" spans="1:21" s="2" customFormat="1" ht="144" customHeight="1">
      <c r="A35" s="14" t="s">
        <v>48</v>
      </c>
      <c r="B35" s="15" t="s">
        <v>173</v>
      </c>
      <c r="C35" s="34" t="s">
        <v>107</v>
      </c>
      <c r="D35" s="8"/>
      <c r="E35" s="27">
        <v>8815.7000000000007</v>
      </c>
      <c r="F35" s="27">
        <v>871.9</v>
      </c>
      <c r="G35" s="27"/>
      <c r="H35" s="8"/>
      <c r="I35" s="27">
        <v>8815.7000000000007</v>
      </c>
      <c r="J35" s="27">
        <v>871.9</v>
      </c>
      <c r="K35" s="27"/>
      <c r="L35" s="27"/>
      <c r="M35" s="27"/>
      <c r="N35" s="27"/>
      <c r="O35" s="8"/>
      <c r="P35" s="8"/>
      <c r="Q35" s="62"/>
      <c r="R35" s="27"/>
      <c r="S35" s="8"/>
      <c r="T35" s="8"/>
    </row>
    <row r="36" spans="1:21" s="2" customFormat="1" ht="43.5" customHeight="1">
      <c r="A36" s="20" t="s">
        <v>29</v>
      </c>
      <c r="B36" s="18" t="s">
        <v>130</v>
      </c>
      <c r="C36" s="40" t="s">
        <v>107</v>
      </c>
      <c r="D36" s="19">
        <f>SUM(D37:D53)</f>
        <v>0</v>
      </c>
      <c r="E36" s="19">
        <f t="shared" ref="E36:S36" si="12">SUM(E37:E53)</f>
        <v>0</v>
      </c>
      <c r="F36" s="19">
        <f t="shared" si="12"/>
        <v>33548.800000000003</v>
      </c>
      <c r="G36" s="19">
        <f t="shared" si="12"/>
        <v>0</v>
      </c>
      <c r="H36" s="19">
        <f>SUM(H37:H53)</f>
        <v>0</v>
      </c>
      <c r="I36" s="19">
        <f t="shared" ref="I36" si="13">SUM(I37:I53)</f>
        <v>0</v>
      </c>
      <c r="J36" s="19">
        <f t="shared" ref="J36" si="14">SUM(J37:J53)</f>
        <v>33548.800000000003</v>
      </c>
      <c r="K36" s="19">
        <f t="shared" ref="K36" si="15">SUM(K37:K53)</f>
        <v>0</v>
      </c>
      <c r="L36" s="19">
        <f t="shared" si="12"/>
        <v>0</v>
      </c>
      <c r="M36" s="19">
        <f t="shared" si="12"/>
        <v>0</v>
      </c>
      <c r="N36" s="19">
        <f>SUM(N37:N53)</f>
        <v>20945.500000000004</v>
      </c>
      <c r="O36" s="19">
        <f t="shared" si="12"/>
        <v>0</v>
      </c>
      <c r="P36" s="19">
        <f t="shared" si="12"/>
        <v>0</v>
      </c>
      <c r="Q36" s="19">
        <f t="shared" si="12"/>
        <v>0</v>
      </c>
      <c r="R36" s="19">
        <f t="shared" si="12"/>
        <v>14686.699999999999</v>
      </c>
      <c r="S36" s="19">
        <f t="shared" si="12"/>
        <v>0</v>
      </c>
      <c r="T36" s="19"/>
    </row>
    <row r="37" spans="1:21" s="2" customFormat="1" ht="117.75" customHeight="1">
      <c r="A37" s="14" t="s">
        <v>49</v>
      </c>
      <c r="B37" s="15" t="s">
        <v>95</v>
      </c>
      <c r="C37" s="34" t="s">
        <v>107</v>
      </c>
      <c r="D37" s="8"/>
      <c r="E37" s="8"/>
      <c r="F37" s="8">
        <v>12347.3</v>
      </c>
      <c r="G37" s="8"/>
      <c r="H37" s="8"/>
      <c r="I37" s="8"/>
      <c r="J37" s="8">
        <v>12347.3</v>
      </c>
      <c r="K37" s="8"/>
      <c r="L37" s="53"/>
      <c r="M37" s="53"/>
      <c r="N37" s="53">
        <v>6867.9</v>
      </c>
      <c r="O37" s="53"/>
      <c r="P37" s="53"/>
      <c r="Q37" s="53"/>
      <c r="R37" s="53">
        <v>6035.3</v>
      </c>
      <c r="S37" s="8"/>
      <c r="T37" s="8"/>
    </row>
    <row r="38" spans="1:21" s="2" customFormat="1" ht="117.75" customHeight="1">
      <c r="A38" s="14" t="s">
        <v>50</v>
      </c>
      <c r="B38" s="15" t="s">
        <v>94</v>
      </c>
      <c r="C38" s="34" t="s">
        <v>107</v>
      </c>
      <c r="D38" s="8"/>
      <c r="E38" s="8"/>
      <c r="F38" s="27">
        <v>680.4</v>
      </c>
      <c r="G38" s="27"/>
      <c r="H38" s="8"/>
      <c r="I38" s="8"/>
      <c r="J38" s="27">
        <v>680.4</v>
      </c>
      <c r="K38" s="27"/>
      <c r="L38" s="53"/>
      <c r="M38" s="53"/>
      <c r="N38" s="53">
        <v>351.3</v>
      </c>
      <c r="O38" s="53"/>
      <c r="P38" s="53"/>
      <c r="Q38" s="53"/>
      <c r="R38" s="53"/>
      <c r="S38" s="8"/>
      <c r="T38" s="8"/>
      <c r="U38" s="5"/>
    </row>
    <row r="39" spans="1:21" s="2" customFormat="1" ht="33" customHeight="1">
      <c r="A39" s="14" t="s">
        <v>51</v>
      </c>
      <c r="B39" s="15" t="s">
        <v>8</v>
      </c>
      <c r="C39" s="34" t="s">
        <v>107</v>
      </c>
      <c r="D39" s="8"/>
      <c r="E39" s="8"/>
      <c r="F39" s="8">
        <v>10206.299999999999</v>
      </c>
      <c r="G39" s="8"/>
      <c r="H39" s="8"/>
      <c r="I39" s="8"/>
      <c r="J39" s="8">
        <v>10206.299999999999</v>
      </c>
      <c r="K39" s="8"/>
      <c r="L39" s="53"/>
      <c r="M39" s="53"/>
      <c r="N39" s="53">
        <v>7169.6</v>
      </c>
      <c r="O39" s="53"/>
      <c r="P39" s="53"/>
      <c r="Q39" s="53"/>
      <c r="R39" s="53">
        <v>6577.3</v>
      </c>
      <c r="S39" s="8"/>
      <c r="T39" s="8"/>
    </row>
    <row r="40" spans="1:21" s="2" customFormat="1" ht="45.75" customHeight="1">
      <c r="A40" s="14" t="s">
        <v>52</v>
      </c>
      <c r="B40" s="15" t="s">
        <v>97</v>
      </c>
      <c r="C40" s="34" t="s">
        <v>107</v>
      </c>
      <c r="D40" s="8"/>
      <c r="E40" s="8"/>
      <c r="F40" s="27">
        <v>726.6</v>
      </c>
      <c r="G40" s="27"/>
      <c r="H40" s="8"/>
      <c r="I40" s="8"/>
      <c r="J40" s="27">
        <v>726.6</v>
      </c>
      <c r="K40" s="27"/>
      <c r="L40" s="53"/>
      <c r="M40" s="53"/>
      <c r="N40" s="53">
        <v>473.6</v>
      </c>
      <c r="O40" s="53"/>
      <c r="P40" s="53"/>
      <c r="Q40" s="53"/>
      <c r="R40" s="53"/>
      <c r="S40" s="8"/>
      <c r="T40" s="8"/>
    </row>
    <row r="41" spans="1:21" s="2" customFormat="1" ht="45.75" customHeight="1">
      <c r="A41" s="14" t="s">
        <v>53</v>
      </c>
      <c r="B41" s="15" t="s">
        <v>9</v>
      </c>
      <c r="C41" s="34" t="s">
        <v>107</v>
      </c>
      <c r="D41" s="8"/>
      <c r="E41" s="8"/>
      <c r="F41" s="8">
        <v>229.7</v>
      </c>
      <c r="G41" s="8"/>
      <c r="H41" s="8"/>
      <c r="I41" s="8"/>
      <c r="J41" s="8">
        <v>229.7</v>
      </c>
      <c r="K41" s="8"/>
      <c r="L41" s="53"/>
      <c r="M41" s="53"/>
      <c r="N41" s="53">
        <v>91.8</v>
      </c>
      <c r="O41" s="53"/>
      <c r="P41" s="53"/>
      <c r="Q41" s="53"/>
      <c r="R41" s="53">
        <v>82.3</v>
      </c>
      <c r="S41" s="8"/>
      <c r="T41" s="8"/>
    </row>
    <row r="42" spans="1:21" s="2" customFormat="1" ht="53.25" customHeight="1">
      <c r="A42" s="14" t="s">
        <v>77</v>
      </c>
      <c r="B42" s="15" t="s">
        <v>88</v>
      </c>
      <c r="C42" s="34" t="s">
        <v>107</v>
      </c>
      <c r="D42" s="8"/>
      <c r="E42" s="8"/>
      <c r="F42" s="8">
        <v>28.1</v>
      </c>
      <c r="G42" s="8"/>
      <c r="H42" s="8"/>
      <c r="I42" s="8"/>
      <c r="J42" s="8">
        <v>28.1</v>
      </c>
      <c r="K42" s="8"/>
      <c r="L42" s="53"/>
      <c r="M42" s="53"/>
      <c r="N42" s="53">
        <v>7.7</v>
      </c>
      <c r="O42" s="53"/>
      <c r="P42" s="53"/>
      <c r="Q42" s="53"/>
      <c r="R42" s="53"/>
      <c r="S42" s="8"/>
      <c r="T42" s="8"/>
    </row>
    <row r="43" spans="1:21" s="2" customFormat="1" ht="53.25" customHeight="1">
      <c r="A43" s="14" t="s">
        <v>131</v>
      </c>
      <c r="B43" s="15" t="s">
        <v>154</v>
      </c>
      <c r="C43" s="34" t="s">
        <v>107</v>
      </c>
      <c r="D43" s="8"/>
      <c r="E43" s="8"/>
      <c r="F43" s="8">
        <v>197.7</v>
      </c>
      <c r="G43" s="8"/>
      <c r="H43" s="8"/>
      <c r="I43" s="8"/>
      <c r="J43" s="8">
        <v>197.7</v>
      </c>
      <c r="K43" s="8"/>
      <c r="L43" s="53"/>
      <c r="M43" s="53"/>
      <c r="N43" s="53">
        <v>197.7</v>
      </c>
      <c r="O43" s="53"/>
      <c r="P43" s="53"/>
      <c r="Q43" s="53"/>
      <c r="R43" s="53"/>
      <c r="S43" s="8"/>
      <c r="T43" s="8"/>
    </row>
    <row r="44" spans="1:21" s="2" customFormat="1" ht="41.25" customHeight="1">
      <c r="A44" s="14" t="s">
        <v>132</v>
      </c>
      <c r="B44" s="13" t="s">
        <v>127</v>
      </c>
      <c r="C44" s="34" t="s">
        <v>107</v>
      </c>
      <c r="D44" s="8"/>
      <c r="E44" s="8"/>
      <c r="F44" s="8">
        <v>592.9</v>
      </c>
      <c r="G44" s="8"/>
      <c r="H44" s="8"/>
      <c r="I44" s="8"/>
      <c r="J44" s="8">
        <v>592.9</v>
      </c>
      <c r="K44" s="8"/>
      <c r="L44" s="53"/>
      <c r="M44" s="53"/>
      <c r="N44" s="53">
        <v>323</v>
      </c>
      <c r="O44" s="53"/>
      <c r="P44" s="53"/>
      <c r="Q44" s="53"/>
      <c r="R44" s="53">
        <v>323</v>
      </c>
      <c r="S44" s="8"/>
      <c r="T44" s="8"/>
    </row>
    <row r="45" spans="1:21" s="2" customFormat="1" ht="43.5" customHeight="1">
      <c r="A45" s="14" t="s">
        <v>133</v>
      </c>
      <c r="B45" s="13" t="s">
        <v>128</v>
      </c>
      <c r="C45" s="34" t="s">
        <v>107</v>
      </c>
      <c r="D45" s="8"/>
      <c r="E45" s="8"/>
      <c r="F45" s="8">
        <v>991.9</v>
      </c>
      <c r="G45" s="8"/>
      <c r="H45" s="8"/>
      <c r="I45" s="8"/>
      <c r="J45" s="8">
        <v>991.9</v>
      </c>
      <c r="K45" s="8"/>
      <c r="L45" s="53"/>
      <c r="M45" s="53"/>
      <c r="N45" s="53">
        <v>671.1</v>
      </c>
      <c r="O45" s="53"/>
      <c r="P45" s="53"/>
      <c r="Q45" s="53"/>
      <c r="R45" s="53"/>
      <c r="S45" s="8"/>
      <c r="T45" s="8" t="s">
        <v>190</v>
      </c>
      <c r="U45" s="2">
        <v>5292</v>
      </c>
    </row>
    <row r="46" spans="1:21" s="2" customFormat="1" ht="29.25" customHeight="1">
      <c r="A46" s="14" t="s">
        <v>115</v>
      </c>
      <c r="B46" s="13" t="s">
        <v>129</v>
      </c>
      <c r="C46" s="34" t="s">
        <v>107</v>
      </c>
      <c r="D46" s="8"/>
      <c r="E46" s="8"/>
      <c r="F46" s="8">
        <v>457.7</v>
      </c>
      <c r="G46" s="8"/>
      <c r="H46" s="8"/>
      <c r="I46" s="8"/>
      <c r="J46" s="8">
        <v>457.7</v>
      </c>
      <c r="K46" s="8"/>
      <c r="L46" s="53"/>
      <c r="M46" s="53"/>
      <c r="N46" s="53">
        <v>106.1</v>
      </c>
      <c r="O46" s="53"/>
      <c r="P46" s="53"/>
      <c r="Q46" s="53"/>
      <c r="R46" s="53"/>
      <c r="S46" s="8"/>
      <c r="T46" s="8"/>
    </row>
    <row r="47" spans="1:21" s="2" customFormat="1" ht="29.25" customHeight="1">
      <c r="A47" s="14" t="s">
        <v>149</v>
      </c>
      <c r="B47" s="13" t="s">
        <v>139</v>
      </c>
      <c r="C47" s="34" t="s">
        <v>107</v>
      </c>
      <c r="D47" s="8"/>
      <c r="E47" s="8"/>
      <c r="F47" s="8">
        <v>1874</v>
      </c>
      <c r="G47" s="8"/>
      <c r="H47" s="8"/>
      <c r="I47" s="8"/>
      <c r="J47" s="8">
        <v>1874</v>
      </c>
      <c r="K47" s="8"/>
      <c r="L47" s="53"/>
      <c r="M47" s="53"/>
      <c r="N47" s="53">
        <v>1771</v>
      </c>
      <c r="O47" s="53"/>
      <c r="P47" s="53"/>
      <c r="Q47" s="53"/>
      <c r="R47" s="53">
        <v>1526</v>
      </c>
      <c r="S47" s="8"/>
      <c r="T47" s="8"/>
    </row>
    <row r="48" spans="1:21" s="2" customFormat="1" ht="46.5" customHeight="1">
      <c r="A48" s="14" t="s">
        <v>150</v>
      </c>
      <c r="B48" s="13" t="s">
        <v>151</v>
      </c>
      <c r="C48" s="34" t="s">
        <v>107</v>
      </c>
      <c r="D48" s="8"/>
      <c r="E48" s="8"/>
      <c r="F48" s="8">
        <v>1547</v>
      </c>
      <c r="G48" s="8"/>
      <c r="H48" s="8"/>
      <c r="I48" s="8"/>
      <c r="J48" s="8">
        <v>1547</v>
      </c>
      <c r="K48" s="8"/>
      <c r="L48" s="53"/>
      <c r="M48" s="53"/>
      <c r="N48" s="53">
        <v>1177</v>
      </c>
      <c r="O48" s="53"/>
      <c r="P48" s="53"/>
      <c r="Q48" s="53"/>
      <c r="R48" s="53"/>
      <c r="S48" s="8"/>
      <c r="T48" s="8"/>
      <c r="U48" s="2">
        <v>5252</v>
      </c>
    </row>
    <row r="49" spans="1:21" s="2" customFormat="1" ht="42" customHeight="1">
      <c r="A49" s="14" t="s">
        <v>152</v>
      </c>
      <c r="B49" s="17" t="s">
        <v>174</v>
      </c>
      <c r="C49" s="34" t="s">
        <v>107</v>
      </c>
      <c r="D49" s="8"/>
      <c r="E49" s="8"/>
      <c r="F49" s="27">
        <v>498.5</v>
      </c>
      <c r="G49" s="27"/>
      <c r="H49" s="8"/>
      <c r="I49" s="8"/>
      <c r="J49" s="27">
        <v>498.5</v>
      </c>
      <c r="K49" s="27"/>
      <c r="L49" s="53"/>
      <c r="M49" s="53"/>
      <c r="N49" s="55"/>
      <c r="O49" s="53"/>
      <c r="P49" s="53"/>
      <c r="Q49" s="53"/>
      <c r="R49" s="55"/>
      <c r="S49" s="8"/>
      <c r="T49" s="8"/>
    </row>
    <row r="50" spans="1:21" s="2" customFormat="1" ht="42" customHeight="1">
      <c r="A50" s="14" t="s">
        <v>155</v>
      </c>
      <c r="B50" s="17" t="s">
        <v>153</v>
      </c>
      <c r="C50" s="34" t="s">
        <v>107</v>
      </c>
      <c r="D50" s="8"/>
      <c r="E50" s="8"/>
      <c r="F50" s="27">
        <v>245.1</v>
      </c>
      <c r="G50" s="27"/>
      <c r="H50" s="8"/>
      <c r="I50" s="8"/>
      <c r="J50" s="27">
        <v>245.1</v>
      </c>
      <c r="K50" s="27"/>
      <c r="L50" s="53"/>
      <c r="M50" s="53"/>
      <c r="N50" s="55">
        <v>173.7</v>
      </c>
      <c r="O50" s="53"/>
      <c r="P50" s="53"/>
      <c r="Q50" s="53"/>
      <c r="R50" s="55"/>
      <c r="S50" s="8"/>
      <c r="T50" s="8"/>
    </row>
    <row r="51" spans="1:21" s="2" customFormat="1" ht="42" customHeight="1">
      <c r="A51" s="14" t="s">
        <v>175</v>
      </c>
      <c r="B51" s="17" t="s">
        <v>176</v>
      </c>
      <c r="C51" s="34" t="s">
        <v>107</v>
      </c>
      <c r="D51" s="8"/>
      <c r="E51" s="8"/>
      <c r="F51" s="27">
        <v>1187</v>
      </c>
      <c r="G51" s="27"/>
      <c r="H51" s="8"/>
      <c r="I51" s="8"/>
      <c r="J51" s="27">
        <v>1187</v>
      </c>
      <c r="K51" s="27"/>
      <c r="L51" s="53"/>
      <c r="M51" s="53"/>
      <c r="N51" s="55">
        <v>1187</v>
      </c>
      <c r="O51" s="53"/>
      <c r="P51" s="53"/>
      <c r="Q51" s="53"/>
      <c r="R51" s="55"/>
      <c r="S51" s="8"/>
      <c r="T51" s="8" t="s">
        <v>190</v>
      </c>
      <c r="U51" s="2" t="s">
        <v>189</v>
      </c>
    </row>
    <row r="52" spans="1:21" s="2" customFormat="1" ht="42" customHeight="1">
      <c r="A52" s="14" t="s">
        <v>177</v>
      </c>
      <c r="B52" s="17" t="s">
        <v>178</v>
      </c>
      <c r="C52" s="34" t="s">
        <v>107</v>
      </c>
      <c r="D52" s="8"/>
      <c r="E52" s="8"/>
      <c r="F52" s="27">
        <v>1138.5999999999999</v>
      </c>
      <c r="G52" s="27"/>
      <c r="H52" s="8"/>
      <c r="I52" s="8"/>
      <c r="J52" s="27">
        <v>1138.5999999999999</v>
      </c>
      <c r="K52" s="27"/>
      <c r="L52" s="53"/>
      <c r="M52" s="53"/>
      <c r="N52" s="55">
        <v>377</v>
      </c>
      <c r="O52" s="53"/>
      <c r="P52" s="53"/>
      <c r="Q52" s="53"/>
      <c r="R52" s="55">
        <v>142.80000000000001</v>
      </c>
      <c r="S52" s="8"/>
      <c r="T52" s="8"/>
    </row>
    <row r="53" spans="1:21" s="2" customFormat="1" ht="42" customHeight="1">
      <c r="A53" s="14" t="s">
        <v>179</v>
      </c>
      <c r="B53" s="17" t="s">
        <v>180</v>
      </c>
      <c r="C53" s="34" t="s">
        <v>107</v>
      </c>
      <c r="D53" s="8"/>
      <c r="E53" s="8"/>
      <c r="F53" s="27">
        <v>600</v>
      </c>
      <c r="G53" s="27"/>
      <c r="H53" s="8"/>
      <c r="I53" s="8"/>
      <c r="J53" s="27">
        <v>600</v>
      </c>
      <c r="K53" s="27"/>
      <c r="L53" s="53"/>
      <c r="M53" s="53"/>
      <c r="N53" s="55"/>
      <c r="O53" s="53"/>
      <c r="P53" s="53"/>
      <c r="Q53" s="53"/>
      <c r="R53" s="55"/>
      <c r="S53" s="8"/>
      <c r="T53" s="8"/>
    </row>
    <row r="54" spans="1:21" s="2" customFormat="1" ht="67.5" customHeight="1">
      <c r="A54" s="14" t="s">
        <v>134</v>
      </c>
      <c r="B54" s="13" t="s">
        <v>62</v>
      </c>
      <c r="C54" s="34" t="s">
        <v>107</v>
      </c>
      <c r="D54" s="8"/>
      <c r="E54" s="8">
        <v>842</v>
      </c>
      <c r="F54" s="8"/>
      <c r="G54" s="8"/>
      <c r="H54" s="8"/>
      <c r="I54" s="8">
        <v>842</v>
      </c>
      <c r="J54" s="8"/>
      <c r="K54" s="8"/>
      <c r="L54" s="53"/>
      <c r="M54" s="53">
        <v>382.9</v>
      </c>
      <c r="N54" s="53"/>
      <c r="O54" s="53"/>
      <c r="P54" s="53"/>
      <c r="Q54" s="53"/>
      <c r="R54" s="53"/>
      <c r="S54" s="8"/>
      <c r="T54" s="8"/>
    </row>
    <row r="55" spans="1:21" s="2" customFormat="1" ht="125.25" customHeight="1">
      <c r="A55" s="14" t="s">
        <v>61</v>
      </c>
      <c r="B55" s="13" t="s">
        <v>74</v>
      </c>
      <c r="C55" s="34" t="s">
        <v>107</v>
      </c>
      <c r="D55" s="8"/>
      <c r="E55" s="8">
        <v>1994.4</v>
      </c>
      <c r="F55" s="8"/>
      <c r="G55" s="8"/>
      <c r="H55" s="8"/>
      <c r="I55" s="8">
        <v>1994.4</v>
      </c>
      <c r="J55" s="8"/>
      <c r="K55" s="8"/>
      <c r="L55" s="53"/>
      <c r="M55" s="53">
        <v>1894.4</v>
      </c>
      <c r="N55" s="53"/>
      <c r="O55" s="53"/>
      <c r="P55" s="53"/>
      <c r="Q55" s="53">
        <v>1583.3</v>
      </c>
      <c r="R55" s="53"/>
      <c r="S55" s="8"/>
      <c r="T55" s="8"/>
    </row>
    <row r="56" spans="1:21" s="2" customFormat="1" ht="125.25" customHeight="1">
      <c r="A56" s="14" t="s">
        <v>63</v>
      </c>
      <c r="B56" s="13" t="s">
        <v>100</v>
      </c>
      <c r="C56" s="34" t="s">
        <v>107</v>
      </c>
      <c r="D56" s="8"/>
      <c r="E56" s="27">
        <v>1627.4</v>
      </c>
      <c r="F56" s="27"/>
      <c r="G56" s="27"/>
      <c r="H56" s="8"/>
      <c r="I56" s="27">
        <v>1627.4</v>
      </c>
      <c r="J56" s="27"/>
      <c r="K56" s="27"/>
      <c r="L56" s="55"/>
      <c r="M56" s="55">
        <v>1511.2</v>
      </c>
      <c r="N56" s="53"/>
      <c r="O56" s="53"/>
      <c r="P56" s="53"/>
      <c r="Q56" s="8"/>
      <c r="R56" s="8"/>
      <c r="S56" s="8"/>
      <c r="T56" s="8"/>
    </row>
    <row r="57" spans="1:21" s="2" customFormat="1" ht="130.5" customHeight="1">
      <c r="A57" s="14" t="s">
        <v>64</v>
      </c>
      <c r="B57" s="13" t="s">
        <v>60</v>
      </c>
      <c r="C57" s="34" t="s">
        <v>107</v>
      </c>
      <c r="D57" s="8"/>
      <c r="E57" s="8">
        <v>4364.6000000000004</v>
      </c>
      <c r="F57" s="8"/>
      <c r="G57" s="8"/>
      <c r="H57" s="8"/>
      <c r="I57" s="8">
        <v>4364.6000000000004</v>
      </c>
      <c r="J57" s="8"/>
      <c r="K57" s="8"/>
      <c r="L57" s="53"/>
      <c r="M57" s="53">
        <v>3346.6</v>
      </c>
      <c r="N57" s="53"/>
      <c r="O57" s="53"/>
      <c r="P57" s="53"/>
      <c r="Q57" s="53">
        <f>3154.7+7.9</f>
        <v>3162.6</v>
      </c>
      <c r="R57" s="8"/>
      <c r="S57" s="8"/>
      <c r="T57" s="8"/>
    </row>
    <row r="58" spans="1:21" s="2" customFormat="1" ht="130.5" customHeight="1">
      <c r="A58" s="14" t="s">
        <v>66</v>
      </c>
      <c r="B58" s="13" t="s">
        <v>65</v>
      </c>
      <c r="C58" s="34" t="s">
        <v>107</v>
      </c>
      <c r="D58" s="8"/>
      <c r="E58" s="8">
        <v>270</v>
      </c>
      <c r="F58" s="8"/>
      <c r="G58" s="8"/>
      <c r="H58" s="8"/>
      <c r="I58" s="8">
        <v>270</v>
      </c>
      <c r="J58" s="8"/>
      <c r="K58" s="8"/>
      <c r="L58" s="8"/>
      <c r="M58" s="53">
        <v>198.9</v>
      </c>
      <c r="N58" s="8"/>
      <c r="O58" s="8"/>
      <c r="P58" s="8"/>
      <c r="Q58" s="53"/>
      <c r="R58" s="8"/>
      <c r="S58" s="8"/>
      <c r="T58" s="8"/>
    </row>
    <row r="59" spans="1:21" s="2" customFormat="1" ht="62.25" customHeight="1">
      <c r="A59" s="14" t="s">
        <v>67</v>
      </c>
      <c r="B59" s="13" t="s">
        <v>68</v>
      </c>
      <c r="C59" s="34" t="s">
        <v>107</v>
      </c>
      <c r="D59" s="8"/>
      <c r="E59" s="8">
        <v>2703.4</v>
      </c>
      <c r="F59" s="8"/>
      <c r="G59" s="8"/>
      <c r="H59" s="8"/>
      <c r="I59" s="8">
        <v>2703.4</v>
      </c>
      <c r="J59" s="8"/>
      <c r="K59" s="8"/>
      <c r="L59" s="8"/>
      <c r="M59" s="53">
        <v>1510.9</v>
      </c>
      <c r="N59" s="53"/>
      <c r="O59" s="53"/>
      <c r="P59" s="53"/>
      <c r="Q59" s="53">
        <v>1090.5</v>
      </c>
      <c r="R59" s="53"/>
      <c r="S59" s="8"/>
      <c r="T59" s="8"/>
    </row>
    <row r="60" spans="1:21" s="2" customFormat="1" ht="67.5" customHeight="1">
      <c r="A60" s="14" t="s">
        <v>84</v>
      </c>
      <c r="B60" s="13" t="s">
        <v>96</v>
      </c>
      <c r="C60" s="34" t="s">
        <v>107</v>
      </c>
      <c r="D60" s="8"/>
      <c r="E60" s="27">
        <v>238.3</v>
      </c>
      <c r="F60" s="27"/>
      <c r="G60" s="27"/>
      <c r="H60" s="8"/>
      <c r="I60" s="27">
        <v>238.3</v>
      </c>
      <c r="J60" s="27"/>
      <c r="K60" s="27"/>
      <c r="L60" s="27"/>
      <c r="M60" s="55">
        <v>92.5</v>
      </c>
      <c r="N60" s="53"/>
      <c r="O60" s="53"/>
      <c r="P60" s="53"/>
      <c r="Q60" s="53"/>
      <c r="R60" s="53"/>
      <c r="S60" s="8"/>
      <c r="T60" s="8"/>
    </row>
    <row r="61" spans="1:21" s="2" customFormat="1" ht="67.5" customHeight="1">
      <c r="A61" s="14" t="s">
        <v>156</v>
      </c>
      <c r="B61" s="13" t="s">
        <v>143</v>
      </c>
      <c r="C61" s="34" t="s">
        <v>107</v>
      </c>
      <c r="D61" s="8"/>
      <c r="E61" s="27">
        <v>10190</v>
      </c>
      <c r="F61" s="27">
        <v>10.199999999999999</v>
      </c>
      <c r="G61" s="27"/>
      <c r="H61" s="8"/>
      <c r="I61" s="27">
        <v>10190</v>
      </c>
      <c r="J61" s="27">
        <v>10.199999999999999</v>
      </c>
      <c r="K61" s="27"/>
      <c r="L61" s="27"/>
      <c r="M61" s="55">
        <v>2780.6</v>
      </c>
      <c r="N61" s="53">
        <v>2.8</v>
      </c>
      <c r="O61" s="53"/>
      <c r="P61" s="53"/>
      <c r="Q61" s="53">
        <v>2081.6999999999998</v>
      </c>
      <c r="R61" s="53">
        <v>2.1</v>
      </c>
      <c r="S61" s="8"/>
      <c r="T61" s="8"/>
    </row>
    <row r="62" spans="1:21" s="2" customFormat="1" ht="21" customHeight="1">
      <c r="A62" s="21"/>
      <c r="B62" s="22" t="s">
        <v>45</v>
      </c>
      <c r="C62" s="23"/>
      <c r="D62" s="23">
        <f t="shared" ref="D62:S62" si="16">D31+D32+D33+D36+D54+D55+D56+D57+D58+D59+D60+D61</f>
        <v>0</v>
      </c>
      <c r="E62" s="23">
        <f t="shared" si="16"/>
        <v>532450.60000000009</v>
      </c>
      <c r="F62" s="23">
        <f t="shared" si="16"/>
        <v>133840.70000000001</v>
      </c>
      <c r="G62" s="23">
        <f t="shared" si="16"/>
        <v>70</v>
      </c>
      <c r="H62" s="23">
        <f t="shared" ref="H62" si="17">H31+H32+H33+H36+H54+H55+H56+H57+H58+H59+H60+H61</f>
        <v>0</v>
      </c>
      <c r="I62" s="23">
        <f t="shared" ref="I62" si="18">I31+I32+I33+I36+I54+I55+I56+I57+I58+I59+I60+I61</f>
        <v>532450.60000000009</v>
      </c>
      <c r="J62" s="23">
        <f t="shared" ref="J62" si="19">J31+J32+J33+J36+J54+J55+J56+J57+J58+J59+J60+J61</f>
        <v>133840.70000000001</v>
      </c>
      <c r="K62" s="23">
        <f t="shared" ref="K62" si="20">K31+K32+K33+K36+K54+K55+K56+K57+K58+K59+K60+K61</f>
        <v>70</v>
      </c>
      <c r="L62" s="23">
        <f t="shared" si="16"/>
        <v>0</v>
      </c>
      <c r="M62" s="26">
        <f t="shared" si="16"/>
        <v>357534.50000000006</v>
      </c>
      <c r="N62" s="23">
        <f t="shared" si="16"/>
        <v>95588.2</v>
      </c>
      <c r="O62" s="23">
        <f t="shared" si="16"/>
        <v>70</v>
      </c>
      <c r="P62" s="23">
        <f t="shared" si="16"/>
        <v>0</v>
      </c>
      <c r="Q62" s="23">
        <f t="shared" si="16"/>
        <v>319374.5</v>
      </c>
      <c r="R62" s="23">
        <f t="shared" si="16"/>
        <v>83932.3</v>
      </c>
      <c r="S62" s="23">
        <f t="shared" si="16"/>
        <v>0</v>
      </c>
      <c r="T62" s="23"/>
    </row>
    <row r="63" spans="1:21" s="7" customFormat="1" ht="32.25" customHeight="1">
      <c r="A63" s="6"/>
      <c r="B63" s="41" t="s">
        <v>15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1" s="2" customFormat="1" ht="32.25" customHeight="1">
      <c r="A64" s="20" t="s">
        <v>30</v>
      </c>
      <c r="B64" s="18" t="s">
        <v>16</v>
      </c>
      <c r="C64" s="19"/>
      <c r="D64" s="19">
        <f>SUM(D65)</f>
        <v>0</v>
      </c>
      <c r="E64" s="19">
        <f t="shared" ref="E64:S64" si="21">SUM(E65)</f>
        <v>0</v>
      </c>
      <c r="F64" s="19">
        <f t="shared" si="21"/>
        <v>63149.4</v>
      </c>
      <c r="G64" s="19">
        <f t="shared" si="21"/>
        <v>0</v>
      </c>
      <c r="H64" s="19">
        <f>SUM(H65)</f>
        <v>0</v>
      </c>
      <c r="I64" s="19">
        <f t="shared" si="21"/>
        <v>0</v>
      </c>
      <c r="J64" s="19">
        <f t="shared" si="21"/>
        <v>63149.4</v>
      </c>
      <c r="K64" s="19">
        <f t="shared" si="21"/>
        <v>0</v>
      </c>
      <c r="L64" s="19">
        <f t="shared" si="21"/>
        <v>0</v>
      </c>
      <c r="M64" s="19">
        <f t="shared" si="21"/>
        <v>0</v>
      </c>
      <c r="N64" s="19">
        <f t="shared" si="21"/>
        <v>45958.400000000001</v>
      </c>
      <c r="O64" s="19">
        <f t="shared" si="21"/>
        <v>0</v>
      </c>
      <c r="P64" s="19">
        <f t="shared" si="21"/>
        <v>0</v>
      </c>
      <c r="Q64" s="19">
        <f t="shared" si="21"/>
        <v>0</v>
      </c>
      <c r="R64" s="19">
        <f t="shared" si="21"/>
        <v>43529.9</v>
      </c>
      <c r="S64" s="19">
        <f t="shared" si="21"/>
        <v>0</v>
      </c>
      <c r="T64" s="19"/>
    </row>
    <row r="65" spans="1:20" s="2" customFormat="1" ht="37.5" customHeight="1">
      <c r="A65" s="14" t="s">
        <v>31</v>
      </c>
      <c r="B65" s="50" t="s">
        <v>17</v>
      </c>
      <c r="C65" s="34" t="s">
        <v>107</v>
      </c>
      <c r="D65" s="8"/>
      <c r="E65" s="8"/>
      <c r="F65" s="8">
        <v>63149.4</v>
      </c>
      <c r="G65" s="8"/>
      <c r="H65" s="8"/>
      <c r="I65" s="8"/>
      <c r="J65" s="8">
        <v>63149.4</v>
      </c>
      <c r="K65" s="8"/>
      <c r="L65" s="8"/>
      <c r="M65" s="53"/>
      <c r="N65" s="53">
        <v>45958.400000000001</v>
      </c>
      <c r="O65" s="53"/>
      <c r="P65" s="53"/>
      <c r="Q65" s="53"/>
      <c r="R65" s="53">
        <f>43531.4-1.5</f>
        <v>43529.9</v>
      </c>
      <c r="S65" s="8"/>
      <c r="T65" s="8"/>
    </row>
    <row r="66" spans="1:20" s="2" customFormat="1" ht="42.75" customHeight="1">
      <c r="A66" s="20" t="s">
        <v>32</v>
      </c>
      <c r="B66" s="18" t="s">
        <v>130</v>
      </c>
      <c r="C66" s="19"/>
      <c r="D66" s="19">
        <f>SUM(D67:D70)</f>
        <v>0</v>
      </c>
      <c r="E66" s="19">
        <f t="shared" ref="E66:S66" si="22">SUM(E67:E70)</f>
        <v>0</v>
      </c>
      <c r="F66" s="19">
        <f t="shared" si="22"/>
        <v>6786.8</v>
      </c>
      <c r="G66" s="19">
        <f t="shared" si="22"/>
        <v>0</v>
      </c>
      <c r="H66" s="19">
        <f>SUM(H67:H70)</f>
        <v>0</v>
      </c>
      <c r="I66" s="19">
        <f t="shared" ref="I66" si="23">SUM(I67:I70)</f>
        <v>0</v>
      </c>
      <c r="J66" s="19">
        <f t="shared" ref="J66" si="24">SUM(J67:J70)</f>
        <v>6786.8</v>
      </c>
      <c r="K66" s="19">
        <f t="shared" ref="K66" si="25">SUM(K67:K70)</f>
        <v>0</v>
      </c>
      <c r="L66" s="19">
        <f t="shared" si="22"/>
        <v>0</v>
      </c>
      <c r="M66" s="19">
        <f t="shared" si="22"/>
        <v>0</v>
      </c>
      <c r="N66" s="19">
        <f t="shared" si="22"/>
        <v>5047.3999999999996</v>
      </c>
      <c r="O66" s="19">
        <f t="shared" si="22"/>
        <v>0</v>
      </c>
      <c r="P66" s="19">
        <f t="shared" si="22"/>
        <v>0</v>
      </c>
      <c r="Q66" s="19">
        <f t="shared" si="22"/>
        <v>0</v>
      </c>
      <c r="R66" s="19">
        <f t="shared" si="22"/>
        <v>4180.2</v>
      </c>
      <c r="S66" s="19">
        <f t="shared" si="22"/>
        <v>0</v>
      </c>
      <c r="T66" s="19"/>
    </row>
    <row r="67" spans="1:20" s="2" customFormat="1" ht="45" customHeight="1">
      <c r="A67" s="14" t="s">
        <v>54</v>
      </c>
      <c r="B67" s="15" t="s">
        <v>18</v>
      </c>
      <c r="C67" s="34" t="s">
        <v>107</v>
      </c>
      <c r="D67" s="8"/>
      <c r="E67" s="8"/>
      <c r="F67" s="8">
        <v>6321.7</v>
      </c>
      <c r="G67" s="8"/>
      <c r="H67" s="8"/>
      <c r="I67" s="8"/>
      <c r="J67" s="8">
        <v>6321.7</v>
      </c>
      <c r="K67" s="8"/>
      <c r="L67" s="8"/>
      <c r="M67" s="53"/>
      <c r="N67" s="53">
        <v>4782.7</v>
      </c>
      <c r="O67" s="53"/>
      <c r="P67" s="53"/>
      <c r="Q67" s="53"/>
      <c r="R67" s="53">
        <v>4014.6</v>
      </c>
      <c r="S67" s="53"/>
      <c r="T67" s="8"/>
    </row>
    <row r="68" spans="1:20" s="2" customFormat="1" ht="45" customHeight="1">
      <c r="A68" s="14" t="s">
        <v>72</v>
      </c>
      <c r="B68" s="15" t="s">
        <v>8</v>
      </c>
      <c r="C68" s="34" t="s">
        <v>107</v>
      </c>
      <c r="D68" s="8"/>
      <c r="E68" s="8"/>
      <c r="F68" s="8">
        <v>351.5</v>
      </c>
      <c r="G68" s="27"/>
      <c r="H68" s="8"/>
      <c r="I68" s="8"/>
      <c r="J68" s="8">
        <v>351.5</v>
      </c>
      <c r="K68" s="27"/>
      <c r="L68" s="8"/>
      <c r="M68" s="53"/>
      <c r="N68" s="55">
        <v>249</v>
      </c>
      <c r="O68" s="53"/>
      <c r="P68" s="53"/>
      <c r="Q68" s="53"/>
      <c r="R68" s="53">
        <v>153.30000000000001</v>
      </c>
      <c r="S68" s="53"/>
      <c r="T68" s="8"/>
    </row>
    <row r="69" spans="1:20" s="2" customFormat="1" ht="39" customHeight="1">
      <c r="A69" s="14" t="s">
        <v>73</v>
      </c>
      <c r="B69" s="15" t="s">
        <v>9</v>
      </c>
      <c r="C69" s="34" t="s">
        <v>107</v>
      </c>
      <c r="D69" s="8"/>
      <c r="E69" s="8"/>
      <c r="F69" s="8">
        <v>21.1</v>
      </c>
      <c r="G69" s="8"/>
      <c r="H69" s="8"/>
      <c r="I69" s="8"/>
      <c r="J69" s="8">
        <v>21.1</v>
      </c>
      <c r="K69" s="8"/>
      <c r="L69" s="8"/>
      <c r="M69" s="53"/>
      <c r="N69" s="53">
        <v>15.7</v>
      </c>
      <c r="O69" s="53"/>
      <c r="P69" s="53"/>
      <c r="Q69" s="53"/>
      <c r="R69" s="53">
        <v>12.3</v>
      </c>
      <c r="S69" s="53"/>
      <c r="T69" s="8"/>
    </row>
    <row r="70" spans="1:20" s="2" customFormat="1" ht="39" customHeight="1">
      <c r="A70" s="14" t="s">
        <v>181</v>
      </c>
      <c r="B70" s="15" t="s">
        <v>182</v>
      </c>
      <c r="C70" s="34" t="s">
        <v>107</v>
      </c>
      <c r="D70" s="8"/>
      <c r="E70" s="8"/>
      <c r="F70" s="8">
        <v>92.5</v>
      </c>
      <c r="G70" s="8"/>
      <c r="H70" s="8"/>
      <c r="I70" s="8"/>
      <c r="J70" s="8">
        <v>92.5</v>
      </c>
      <c r="K70" s="8"/>
      <c r="L70" s="8"/>
      <c r="M70" s="53"/>
      <c r="N70" s="53"/>
      <c r="O70" s="53"/>
      <c r="P70" s="53"/>
      <c r="Q70" s="53"/>
      <c r="R70" s="53"/>
      <c r="S70" s="53"/>
      <c r="T70" s="8"/>
    </row>
    <row r="71" spans="1:20" s="2" customFormat="1" ht="111" customHeight="1">
      <c r="A71" s="14" t="s">
        <v>33</v>
      </c>
      <c r="B71" s="13" t="s">
        <v>70</v>
      </c>
      <c r="C71" s="34" t="s">
        <v>107</v>
      </c>
      <c r="D71" s="8"/>
      <c r="E71" s="8">
        <v>335.2</v>
      </c>
      <c r="F71" s="8"/>
      <c r="G71" s="8"/>
      <c r="H71" s="8"/>
      <c r="I71" s="8">
        <v>335.2</v>
      </c>
      <c r="J71" s="8"/>
      <c r="K71" s="8"/>
      <c r="L71" s="8"/>
      <c r="M71" s="55">
        <v>200</v>
      </c>
      <c r="N71" s="53"/>
      <c r="O71" s="53"/>
      <c r="P71" s="53"/>
      <c r="Q71" s="53">
        <v>199.3</v>
      </c>
      <c r="R71" s="53"/>
      <c r="S71" s="53"/>
      <c r="T71" s="8"/>
    </row>
    <row r="72" spans="1:20" s="2" customFormat="1" ht="111" customHeight="1">
      <c r="A72" s="14" t="s">
        <v>69</v>
      </c>
      <c r="B72" s="13" t="s">
        <v>71</v>
      </c>
      <c r="C72" s="34" t="s">
        <v>107</v>
      </c>
      <c r="D72" s="8"/>
      <c r="E72" s="8">
        <v>62.5</v>
      </c>
      <c r="F72" s="8"/>
      <c r="G72" s="8"/>
      <c r="H72" s="8"/>
      <c r="I72" s="8">
        <v>62.5</v>
      </c>
      <c r="J72" s="8"/>
      <c r="K72" s="8"/>
      <c r="L72" s="8"/>
      <c r="M72" s="55">
        <v>26</v>
      </c>
      <c r="N72" s="53"/>
      <c r="O72" s="53"/>
      <c r="P72" s="53"/>
      <c r="Q72" s="55">
        <v>26</v>
      </c>
      <c r="R72" s="8"/>
      <c r="S72" s="8"/>
      <c r="T72" s="8"/>
    </row>
    <row r="73" spans="1:20" s="2" customFormat="1" ht="41.25" customHeight="1">
      <c r="A73" s="20" t="s">
        <v>157</v>
      </c>
      <c r="B73" s="18" t="s">
        <v>76</v>
      </c>
      <c r="C73" s="40"/>
      <c r="D73" s="19">
        <f>D74</f>
        <v>0</v>
      </c>
      <c r="E73" s="19">
        <f t="shared" ref="E73:S73" si="26">E74</f>
        <v>5489.4</v>
      </c>
      <c r="F73" s="19">
        <f t="shared" si="26"/>
        <v>289</v>
      </c>
      <c r="G73" s="19">
        <f t="shared" si="26"/>
        <v>0</v>
      </c>
      <c r="H73" s="19">
        <f>H74</f>
        <v>0</v>
      </c>
      <c r="I73" s="19">
        <f t="shared" si="26"/>
        <v>5489.4</v>
      </c>
      <c r="J73" s="19">
        <f t="shared" si="26"/>
        <v>289</v>
      </c>
      <c r="K73" s="19">
        <f t="shared" si="26"/>
        <v>0</v>
      </c>
      <c r="L73" s="19">
        <f t="shared" si="26"/>
        <v>0</v>
      </c>
      <c r="M73" s="19">
        <f t="shared" si="26"/>
        <v>4722</v>
      </c>
      <c r="N73" s="19">
        <f t="shared" si="26"/>
        <v>248.6</v>
      </c>
      <c r="O73" s="19">
        <f t="shared" si="26"/>
        <v>0</v>
      </c>
      <c r="P73" s="19">
        <f t="shared" si="26"/>
        <v>0</v>
      </c>
      <c r="Q73" s="19">
        <f t="shared" si="26"/>
        <v>0</v>
      </c>
      <c r="R73" s="19">
        <f t="shared" si="26"/>
        <v>0</v>
      </c>
      <c r="S73" s="19">
        <f t="shared" si="26"/>
        <v>0</v>
      </c>
      <c r="T73" s="19"/>
    </row>
    <row r="74" spans="1:20" s="2" customFormat="1" ht="164.25" customHeight="1">
      <c r="A74" s="14" t="s">
        <v>158</v>
      </c>
      <c r="B74" s="13" t="s">
        <v>159</v>
      </c>
      <c r="C74" s="34" t="s">
        <v>107</v>
      </c>
      <c r="D74" s="8"/>
      <c r="E74" s="8">
        <v>5489.4</v>
      </c>
      <c r="F74" s="8">
        <v>289</v>
      </c>
      <c r="G74" s="8"/>
      <c r="H74" s="8"/>
      <c r="I74" s="8">
        <v>5489.4</v>
      </c>
      <c r="J74" s="8">
        <v>289</v>
      </c>
      <c r="K74" s="8"/>
      <c r="L74" s="8"/>
      <c r="M74" s="53">
        <v>4722</v>
      </c>
      <c r="N74" s="53">
        <v>248.6</v>
      </c>
      <c r="O74" s="53"/>
      <c r="P74" s="53"/>
      <c r="Q74" s="8"/>
      <c r="R74" s="8"/>
      <c r="S74" s="8"/>
      <c r="T74" s="8"/>
    </row>
    <row r="75" spans="1:20" s="2" customFormat="1" ht="21" customHeight="1">
      <c r="A75" s="21"/>
      <c r="B75" s="22" t="s">
        <v>45</v>
      </c>
      <c r="C75" s="23"/>
      <c r="D75" s="23">
        <f>D64+D66+D71+D72+D73</f>
        <v>0</v>
      </c>
      <c r="E75" s="23">
        <f t="shared" ref="E75:S75" si="27">E64+E66+E71+E72+E73</f>
        <v>5887.0999999999995</v>
      </c>
      <c r="F75" s="23">
        <f t="shared" si="27"/>
        <v>70225.2</v>
      </c>
      <c r="G75" s="23">
        <f t="shared" si="27"/>
        <v>0</v>
      </c>
      <c r="H75" s="23">
        <f>H64+H66+H71+H72+H73</f>
        <v>0</v>
      </c>
      <c r="I75" s="23">
        <f t="shared" ref="I75:K75" si="28">I64+I66+I71+I72+I73</f>
        <v>5887.0999999999995</v>
      </c>
      <c r="J75" s="23">
        <f t="shared" si="28"/>
        <v>70225.2</v>
      </c>
      <c r="K75" s="23">
        <f t="shared" si="28"/>
        <v>0</v>
      </c>
      <c r="L75" s="23">
        <f t="shared" si="27"/>
        <v>0</v>
      </c>
      <c r="M75" s="26">
        <f t="shared" si="27"/>
        <v>4948</v>
      </c>
      <c r="N75" s="23">
        <f t="shared" si="27"/>
        <v>51254.400000000001</v>
      </c>
      <c r="O75" s="23">
        <f t="shared" si="27"/>
        <v>0</v>
      </c>
      <c r="P75" s="23">
        <f t="shared" si="27"/>
        <v>0</v>
      </c>
      <c r="Q75" s="23">
        <f t="shared" si="27"/>
        <v>225.3</v>
      </c>
      <c r="R75" s="23">
        <f t="shared" si="27"/>
        <v>47710.1</v>
      </c>
      <c r="S75" s="23">
        <f t="shared" si="27"/>
        <v>0</v>
      </c>
      <c r="T75" s="23"/>
    </row>
    <row r="76" spans="1:20" s="7" customFormat="1" ht="21" customHeight="1">
      <c r="A76" s="51"/>
      <c r="B76" s="52" t="s">
        <v>19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2" customFormat="1" ht="27.75" customHeight="1">
      <c r="A77" s="14" t="s">
        <v>34</v>
      </c>
      <c r="B77" s="15" t="s">
        <v>17</v>
      </c>
      <c r="C77" s="34" t="s">
        <v>107</v>
      </c>
      <c r="D77" s="8"/>
      <c r="E77" s="8"/>
      <c r="F77" s="8">
        <v>5047.2</v>
      </c>
      <c r="G77" s="8"/>
      <c r="H77" s="8"/>
      <c r="I77" s="8"/>
      <c r="J77" s="8">
        <v>5047.2</v>
      </c>
      <c r="K77" s="8"/>
      <c r="L77" s="8"/>
      <c r="M77" s="53"/>
      <c r="N77" s="53">
        <v>4313.6000000000004</v>
      </c>
      <c r="O77" s="53"/>
      <c r="P77" s="53"/>
      <c r="Q77" s="53"/>
      <c r="R77" s="53">
        <v>4134.5</v>
      </c>
      <c r="S77" s="53"/>
      <c r="T77" s="53"/>
    </row>
    <row r="78" spans="1:20" s="2" customFormat="1" ht="33.75" customHeight="1">
      <c r="A78" s="20" t="s">
        <v>35</v>
      </c>
      <c r="B78" s="18" t="s">
        <v>20</v>
      </c>
      <c r="C78" s="19"/>
      <c r="D78" s="19">
        <f>SUM(D79:D81)</f>
        <v>0</v>
      </c>
      <c r="E78" s="19">
        <f t="shared" ref="E78:S78" si="29">SUM(E79:E81)</f>
        <v>4429.8999999999996</v>
      </c>
      <c r="F78" s="19">
        <f t="shared" si="29"/>
        <v>438.3</v>
      </c>
      <c r="G78" s="19">
        <f t="shared" si="29"/>
        <v>0</v>
      </c>
      <c r="H78" s="19">
        <f>SUM(H79:H81)</f>
        <v>0</v>
      </c>
      <c r="I78" s="19">
        <f t="shared" ref="I78:K78" si="30">SUM(I79:I81)</f>
        <v>4429.8999999999996</v>
      </c>
      <c r="J78" s="19">
        <f t="shared" si="30"/>
        <v>438.3</v>
      </c>
      <c r="K78" s="19">
        <f t="shared" si="30"/>
        <v>0</v>
      </c>
      <c r="L78" s="19">
        <f t="shared" si="29"/>
        <v>0</v>
      </c>
      <c r="M78" s="19">
        <f>SUM(M79:M81)</f>
        <v>4379.0999999999995</v>
      </c>
      <c r="N78" s="19">
        <f>SUM(N79:N81)</f>
        <v>433.3</v>
      </c>
      <c r="O78" s="19">
        <f t="shared" si="29"/>
        <v>0</v>
      </c>
      <c r="P78" s="19">
        <f t="shared" si="29"/>
        <v>0</v>
      </c>
      <c r="Q78" s="19">
        <f t="shared" si="29"/>
        <v>3871.2</v>
      </c>
      <c r="R78" s="19">
        <f t="shared" si="29"/>
        <v>402.8</v>
      </c>
      <c r="S78" s="19">
        <f t="shared" si="29"/>
        <v>0</v>
      </c>
      <c r="T78" s="19"/>
    </row>
    <row r="79" spans="1:20" s="2" customFormat="1" ht="79.5" customHeight="1">
      <c r="A79" s="14" t="s">
        <v>36</v>
      </c>
      <c r="B79" s="15" t="s">
        <v>21</v>
      </c>
      <c r="C79" s="34" t="s">
        <v>107</v>
      </c>
      <c r="D79" s="8"/>
      <c r="E79" s="8">
        <v>1559.9</v>
      </c>
      <c r="F79" s="27">
        <v>154.4</v>
      </c>
      <c r="G79" s="8"/>
      <c r="H79" s="8"/>
      <c r="I79" s="8">
        <v>1559.9</v>
      </c>
      <c r="J79" s="27">
        <v>154.4</v>
      </c>
      <c r="K79" s="8"/>
      <c r="L79" s="8"/>
      <c r="M79" s="55">
        <v>1559.8</v>
      </c>
      <c r="N79" s="55">
        <v>154.4</v>
      </c>
      <c r="O79" s="53"/>
      <c r="P79" s="53"/>
      <c r="Q79" s="55">
        <v>1455.7</v>
      </c>
      <c r="R79" s="53">
        <v>153.5</v>
      </c>
      <c r="S79" s="8"/>
      <c r="T79" s="8"/>
    </row>
    <row r="80" spans="1:20" s="2" customFormat="1" ht="96.75" customHeight="1">
      <c r="A80" s="14" t="s">
        <v>37</v>
      </c>
      <c r="B80" s="15" t="s">
        <v>98</v>
      </c>
      <c r="C80" s="34" t="s">
        <v>107</v>
      </c>
      <c r="D80" s="8"/>
      <c r="E80" s="8">
        <v>228.3</v>
      </c>
      <c r="F80" s="27">
        <v>22.6</v>
      </c>
      <c r="G80" s="8"/>
      <c r="H80" s="8"/>
      <c r="I80" s="8">
        <v>228.3</v>
      </c>
      <c r="J80" s="27">
        <v>22.6</v>
      </c>
      <c r="K80" s="8"/>
      <c r="L80" s="8"/>
      <c r="M80" s="53">
        <v>177.6</v>
      </c>
      <c r="N80" s="55">
        <v>17.600000000000001</v>
      </c>
      <c r="O80" s="53"/>
      <c r="P80" s="53"/>
      <c r="Q80" s="53"/>
      <c r="R80" s="53"/>
      <c r="S80" s="8"/>
      <c r="T80" s="8"/>
    </row>
    <row r="81" spans="1:20" s="2" customFormat="1" ht="40.5" customHeight="1">
      <c r="A81" s="14" t="s">
        <v>99</v>
      </c>
      <c r="B81" s="15" t="s">
        <v>22</v>
      </c>
      <c r="C81" s="34" t="s">
        <v>107</v>
      </c>
      <c r="D81" s="8"/>
      <c r="E81" s="8">
        <v>2641.7</v>
      </c>
      <c r="F81" s="8">
        <v>261.3</v>
      </c>
      <c r="G81" s="8"/>
      <c r="H81" s="8"/>
      <c r="I81" s="8">
        <v>2641.7</v>
      </c>
      <c r="J81" s="8">
        <v>261.3</v>
      </c>
      <c r="K81" s="8"/>
      <c r="L81" s="8"/>
      <c r="M81" s="53">
        <v>2641.7</v>
      </c>
      <c r="N81" s="53">
        <v>261.3</v>
      </c>
      <c r="O81" s="53"/>
      <c r="P81" s="53"/>
      <c r="Q81" s="53">
        <v>2415.5</v>
      </c>
      <c r="R81" s="55">
        <v>249.3</v>
      </c>
      <c r="S81" s="8"/>
      <c r="T81" s="8"/>
    </row>
    <row r="82" spans="1:20" s="2" customFormat="1" ht="45" customHeight="1">
      <c r="A82" s="20" t="s">
        <v>38</v>
      </c>
      <c r="B82" s="18" t="s">
        <v>130</v>
      </c>
      <c r="C82" s="19"/>
      <c r="D82" s="19">
        <f>SUM(D83:D87)</f>
        <v>0</v>
      </c>
      <c r="E82" s="19">
        <f t="shared" ref="E82:S82" si="31">SUM(E83:E87)</f>
        <v>0</v>
      </c>
      <c r="F82" s="19">
        <f t="shared" si="31"/>
        <v>1453.8</v>
      </c>
      <c r="G82" s="19">
        <f t="shared" si="31"/>
        <v>21</v>
      </c>
      <c r="H82" s="19">
        <f>SUM(H83:H87)</f>
        <v>0</v>
      </c>
      <c r="I82" s="19">
        <f t="shared" ref="I82" si="32">SUM(I83:I87)</f>
        <v>0</v>
      </c>
      <c r="J82" s="19">
        <f t="shared" ref="J82" si="33">SUM(J83:J87)</f>
        <v>1453.8</v>
      </c>
      <c r="K82" s="19">
        <f t="shared" ref="K82" si="34">SUM(K83:K87)</f>
        <v>21</v>
      </c>
      <c r="L82" s="19">
        <f t="shared" si="31"/>
        <v>0</v>
      </c>
      <c r="M82" s="19">
        <f t="shared" si="31"/>
        <v>0</v>
      </c>
      <c r="N82" s="19">
        <f t="shared" si="31"/>
        <v>1438.4</v>
      </c>
      <c r="O82" s="19">
        <f t="shared" si="31"/>
        <v>16.8</v>
      </c>
      <c r="P82" s="19">
        <f t="shared" si="31"/>
        <v>0</v>
      </c>
      <c r="Q82" s="19">
        <f t="shared" si="31"/>
        <v>0</v>
      </c>
      <c r="R82" s="19">
        <f t="shared" si="31"/>
        <v>1278</v>
      </c>
      <c r="S82" s="19">
        <f t="shared" si="31"/>
        <v>0</v>
      </c>
      <c r="T82" s="19"/>
    </row>
    <row r="83" spans="1:20" s="24" customFormat="1" ht="45" customHeight="1">
      <c r="A83" s="42" t="s">
        <v>135</v>
      </c>
      <c r="B83" s="17" t="s">
        <v>183</v>
      </c>
      <c r="C83" s="34" t="s">
        <v>107</v>
      </c>
      <c r="D83" s="53"/>
      <c r="E83" s="53"/>
      <c r="F83" s="53"/>
      <c r="G83" s="53">
        <v>21</v>
      </c>
      <c r="H83" s="53"/>
      <c r="I83" s="53"/>
      <c r="J83" s="53"/>
      <c r="K83" s="53">
        <v>21</v>
      </c>
      <c r="L83" s="53"/>
      <c r="M83" s="53"/>
      <c r="N83" s="53"/>
      <c r="O83" s="53">
        <v>16.8</v>
      </c>
      <c r="P83" s="53"/>
      <c r="Q83" s="53"/>
      <c r="R83" s="53"/>
      <c r="S83" s="53"/>
      <c r="T83" s="53"/>
    </row>
    <row r="84" spans="1:20" s="2" customFormat="1" ht="86.25" customHeight="1">
      <c r="A84" s="42" t="s">
        <v>136</v>
      </c>
      <c r="B84" s="15" t="s">
        <v>21</v>
      </c>
      <c r="C84" s="34" t="s">
        <v>107</v>
      </c>
      <c r="D84" s="8"/>
      <c r="E84" s="8"/>
      <c r="F84" s="8">
        <v>771.1</v>
      </c>
      <c r="G84" s="8"/>
      <c r="H84" s="8"/>
      <c r="I84" s="8"/>
      <c r="J84" s="8">
        <v>771.1</v>
      </c>
      <c r="K84" s="8"/>
      <c r="L84" s="8"/>
      <c r="M84" s="53"/>
      <c r="N84" s="53">
        <v>771.1</v>
      </c>
      <c r="O84" s="53"/>
      <c r="P84" s="53"/>
      <c r="Q84" s="53"/>
      <c r="R84" s="53">
        <v>664.3</v>
      </c>
      <c r="S84" s="8"/>
      <c r="T84" s="8"/>
    </row>
    <row r="85" spans="1:20" s="2" customFormat="1" ht="96.75" customHeight="1">
      <c r="A85" s="42" t="s">
        <v>137</v>
      </c>
      <c r="B85" s="15" t="s">
        <v>116</v>
      </c>
      <c r="C85" s="34" t="s">
        <v>107</v>
      </c>
      <c r="D85" s="8"/>
      <c r="E85" s="8"/>
      <c r="F85" s="8">
        <v>69</v>
      </c>
      <c r="G85" s="8"/>
      <c r="H85" s="8"/>
      <c r="I85" s="8"/>
      <c r="J85" s="8">
        <v>69</v>
      </c>
      <c r="K85" s="8"/>
      <c r="L85" s="8"/>
      <c r="M85" s="53"/>
      <c r="N85" s="53">
        <v>53.6</v>
      </c>
      <c r="O85" s="53"/>
      <c r="P85" s="53"/>
      <c r="Q85" s="53"/>
      <c r="R85" s="53"/>
      <c r="S85" s="8"/>
      <c r="T85" s="8"/>
    </row>
    <row r="86" spans="1:20" s="2" customFormat="1" ht="39.75" customHeight="1">
      <c r="A86" s="42" t="s">
        <v>160</v>
      </c>
      <c r="B86" s="15" t="s">
        <v>22</v>
      </c>
      <c r="C86" s="34" t="s">
        <v>107</v>
      </c>
      <c r="D86" s="8"/>
      <c r="E86" s="8"/>
      <c r="F86" s="8">
        <v>138.69999999999999</v>
      </c>
      <c r="G86" s="8"/>
      <c r="H86" s="8"/>
      <c r="I86" s="8"/>
      <c r="J86" s="8">
        <v>138.69999999999999</v>
      </c>
      <c r="K86" s="8"/>
      <c r="L86" s="8"/>
      <c r="M86" s="53"/>
      <c r="N86" s="53">
        <v>138.69999999999999</v>
      </c>
      <c r="O86" s="53"/>
      <c r="P86" s="53"/>
      <c r="Q86" s="53"/>
      <c r="R86" s="53">
        <v>138.69999999999999</v>
      </c>
      <c r="S86" s="8"/>
      <c r="T86" s="8" t="s">
        <v>190</v>
      </c>
    </row>
    <row r="87" spans="1:20" s="2" customFormat="1" ht="39.75" customHeight="1">
      <c r="A87" s="42" t="s">
        <v>184</v>
      </c>
      <c r="B87" s="15" t="s">
        <v>161</v>
      </c>
      <c r="C87" s="34" t="s">
        <v>107</v>
      </c>
      <c r="D87" s="8"/>
      <c r="E87" s="8"/>
      <c r="F87" s="8">
        <v>475</v>
      </c>
      <c r="G87" s="8"/>
      <c r="H87" s="8"/>
      <c r="I87" s="8"/>
      <c r="J87" s="8">
        <v>475</v>
      </c>
      <c r="K87" s="8"/>
      <c r="L87" s="8"/>
      <c r="M87" s="53"/>
      <c r="N87" s="53">
        <v>475</v>
      </c>
      <c r="O87" s="53"/>
      <c r="P87" s="53"/>
      <c r="Q87" s="53"/>
      <c r="R87" s="53">
        <v>475</v>
      </c>
      <c r="S87" s="8"/>
      <c r="T87" s="8" t="s">
        <v>190</v>
      </c>
    </row>
    <row r="88" spans="1:20" s="2" customFormat="1" ht="21" customHeight="1">
      <c r="A88" s="21"/>
      <c r="B88" s="22" t="s">
        <v>45</v>
      </c>
      <c r="C88" s="23"/>
      <c r="D88" s="23">
        <f>D77+D78+D82</f>
        <v>0</v>
      </c>
      <c r="E88" s="23">
        <f t="shared" ref="E88:S88" si="35">E77+E78+E82</f>
        <v>4429.8999999999996</v>
      </c>
      <c r="F88" s="23">
        <f t="shared" si="35"/>
        <v>6939.3</v>
      </c>
      <c r="G88" s="23">
        <f t="shared" si="35"/>
        <v>21</v>
      </c>
      <c r="H88" s="23">
        <f>H77+H78+H82</f>
        <v>0</v>
      </c>
      <c r="I88" s="23">
        <f t="shared" ref="I88:K88" si="36">I77+I78+I82</f>
        <v>4429.8999999999996</v>
      </c>
      <c r="J88" s="23">
        <f t="shared" si="36"/>
        <v>6939.3</v>
      </c>
      <c r="K88" s="23">
        <f t="shared" si="36"/>
        <v>21</v>
      </c>
      <c r="L88" s="23">
        <f t="shared" si="35"/>
        <v>0</v>
      </c>
      <c r="M88" s="23">
        <f t="shared" si="35"/>
        <v>4379.0999999999995</v>
      </c>
      <c r="N88" s="23">
        <f t="shared" si="35"/>
        <v>6185.3000000000011</v>
      </c>
      <c r="O88" s="23">
        <f t="shared" si="35"/>
        <v>16.8</v>
      </c>
      <c r="P88" s="23">
        <f t="shared" si="35"/>
        <v>0</v>
      </c>
      <c r="Q88" s="23">
        <f t="shared" si="35"/>
        <v>3871.2</v>
      </c>
      <c r="R88" s="23">
        <f t="shared" si="35"/>
        <v>5815.3</v>
      </c>
      <c r="S88" s="23">
        <f t="shared" si="35"/>
        <v>0</v>
      </c>
      <c r="T88" s="23"/>
    </row>
    <row r="89" spans="1:20" s="7" customFormat="1" ht="21" customHeight="1">
      <c r="A89" s="51"/>
      <c r="B89" s="52" t="s">
        <v>55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2" customFormat="1" ht="31.5" customHeight="1">
      <c r="A90" s="14" t="s">
        <v>39</v>
      </c>
      <c r="B90" s="15" t="s">
        <v>23</v>
      </c>
      <c r="C90" s="34" t="s">
        <v>107</v>
      </c>
      <c r="D90" s="8"/>
      <c r="E90" s="8"/>
      <c r="F90" s="8">
        <v>8306.2000000000007</v>
      </c>
      <c r="G90" s="8"/>
      <c r="H90" s="8"/>
      <c r="I90" s="8"/>
      <c r="J90" s="8">
        <v>8306.2000000000007</v>
      </c>
      <c r="K90" s="8"/>
      <c r="L90" s="8"/>
      <c r="M90" s="53"/>
      <c r="N90" s="53">
        <v>5946.8</v>
      </c>
      <c r="O90" s="53"/>
      <c r="P90" s="53"/>
      <c r="Q90" s="53"/>
      <c r="R90" s="53"/>
      <c r="S90" s="53"/>
      <c r="T90" s="8"/>
    </row>
    <row r="91" spans="1:20" s="2" customFormat="1" ht="46.5" customHeight="1">
      <c r="A91" s="14" t="s">
        <v>40</v>
      </c>
      <c r="B91" s="15" t="s">
        <v>24</v>
      </c>
      <c r="C91" s="34" t="s">
        <v>107</v>
      </c>
      <c r="D91" s="8"/>
      <c r="E91" s="8"/>
      <c r="F91" s="8">
        <v>6750.6</v>
      </c>
      <c r="G91" s="8"/>
      <c r="H91" s="8"/>
      <c r="I91" s="8"/>
      <c r="J91" s="8">
        <v>6750.6</v>
      </c>
      <c r="K91" s="8"/>
      <c r="L91" s="8"/>
      <c r="M91" s="53"/>
      <c r="N91" s="53">
        <v>5099.8999999999996</v>
      </c>
      <c r="O91" s="53"/>
      <c r="P91" s="53"/>
      <c r="Q91" s="53"/>
      <c r="R91" s="55">
        <v>4754.1000000000004</v>
      </c>
      <c r="S91" s="53"/>
      <c r="T91" s="8"/>
    </row>
    <row r="92" spans="1:20" s="2" customFormat="1" ht="51.75" customHeight="1">
      <c r="A92" s="14" t="s">
        <v>41</v>
      </c>
      <c r="B92" s="15" t="s">
        <v>25</v>
      </c>
      <c r="C92" s="34" t="s">
        <v>107</v>
      </c>
      <c r="D92" s="8"/>
      <c r="E92" s="8"/>
      <c r="F92" s="8">
        <v>20327.2</v>
      </c>
      <c r="G92" s="8"/>
      <c r="H92" s="8"/>
      <c r="I92" s="8"/>
      <c r="J92" s="8">
        <v>20327.2</v>
      </c>
      <c r="K92" s="8"/>
      <c r="L92" s="8"/>
      <c r="M92" s="53"/>
      <c r="N92" s="53">
        <v>15338.1</v>
      </c>
      <c r="O92" s="53"/>
      <c r="P92" s="53"/>
      <c r="Q92" s="53"/>
      <c r="R92" s="53"/>
      <c r="S92" s="53"/>
      <c r="T92" s="8"/>
    </row>
    <row r="93" spans="1:20" s="2" customFormat="1" ht="67.5" customHeight="1">
      <c r="A93" s="14" t="s">
        <v>42</v>
      </c>
      <c r="B93" s="15" t="s">
        <v>78</v>
      </c>
      <c r="C93" s="34" t="s">
        <v>107</v>
      </c>
      <c r="D93" s="8"/>
      <c r="E93" s="8">
        <v>7489.8</v>
      </c>
      <c r="F93" s="8"/>
      <c r="G93" s="8"/>
      <c r="H93" s="8"/>
      <c r="I93" s="8">
        <v>7489.8</v>
      </c>
      <c r="J93" s="8"/>
      <c r="K93" s="8"/>
      <c r="L93" s="8"/>
      <c r="M93" s="53">
        <v>5517.1</v>
      </c>
      <c r="N93" s="53"/>
      <c r="O93" s="53"/>
      <c r="P93" s="53"/>
      <c r="Q93" s="53"/>
      <c r="R93" s="53"/>
      <c r="S93" s="53"/>
      <c r="T93" s="8"/>
    </row>
    <row r="94" spans="1:20" s="2" customFormat="1" ht="40.5" customHeight="1">
      <c r="A94" s="20" t="s">
        <v>79</v>
      </c>
      <c r="B94" s="18" t="s">
        <v>130</v>
      </c>
      <c r="C94" s="19"/>
      <c r="D94" s="19">
        <f t="shared" ref="D94:S94" si="37">SUM(D95:D96)</f>
        <v>0</v>
      </c>
      <c r="E94" s="19">
        <f t="shared" si="37"/>
        <v>0</v>
      </c>
      <c r="F94" s="19">
        <f t="shared" si="37"/>
        <v>703.1</v>
      </c>
      <c r="G94" s="19">
        <f t="shared" si="37"/>
        <v>517.20000000000005</v>
      </c>
      <c r="H94" s="19">
        <f t="shared" ref="H94:K94" si="38">SUM(H95:H96)</f>
        <v>0</v>
      </c>
      <c r="I94" s="19">
        <f t="shared" si="38"/>
        <v>0</v>
      </c>
      <c r="J94" s="19">
        <f t="shared" si="38"/>
        <v>703.1</v>
      </c>
      <c r="K94" s="19">
        <f t="shared" si="38"/>
        <v>517.20000000000005</v>
      </c>
      <c r="L94" s="19">
        <f t="shared" si="37"/>
        <v>0</v>
      </c>
      <c r="M94" s="19">
        <f t="shared" si="37"/>
        <v>0</v>
      </c>
      <c r="N94" s="19">
        <f t="shared" si="37"/>
        <v>527.29999999999995</v>
      </c>
      <c r="O94" s="19">
        <f t="shared" si="37"/>
        <v>517.20000000000005</v>
      </c>
      <c r="P94" s="19">
        <f t="shared" si="37"/>
        <v>0</v>
      </c>
      <c r="Q94" s="19">
        <f t="shared" si="37"/>
        <v>0</v>
      </c>
      <c r="R94" s="19">
        <f t="shared" si="37"/>
        <v>338.4</v>
      </c>
      <c r="S94" s="19">
        <f t="shared" si="37"/>
        <v>0</v>
      </c>
      <c r="T94" s="19"/>
    </row>
    <row r="95" spans="1:20" s="2" customFormat="1" ht="45.75" customHeight="1">
      <c r="A95" s="14" t="s">
        <v>80</v>
      </c>
      <c r="B95" s="15" t="s">
        <v>85</v>
      </c>
      <c r="C95" s="34" t="s">
        <v>107</v>
      </c>
      <c r="D95" s="8"/>
      <c r="E95" s="8"/>
      <c r="F95" s="8">
        <v>703.1</v>
      </c>
      <c r="G95" s="8"/>
      <c r="H95" s="8"/>
      <c r="I95" s="8"/>
      <c r="J95" s="8">
        <v>703.1</v>
      </c>
      <c r="K95" s="8"/>
      <c r="L95" s="8"/>
      <c r="M95" s="53"/>
      <c r="N95" s="53">
        <v>527.29999999999995</v>
      </c>
      <c r="O95" s="53"/>
      <c r="P95" s="53"/>
      <c r="Q95" s="53"/>
      <c r="R95" s="53">
        <v>338.4</v>
      </c>
      <c r="S95" s="8"/>
      <c r="T95" s="8"/>
    </row>
    <row r="96" spans="1:20" s="2" customFormat="1" ht="45.75" customHeight="1">
      <c r="A96" s="14" t="s">
        <v>138</v>
      </c>
      <c r="B96" s="15" t="s">
        <v>119</v>
      </c>
      <c r="C96" s="34" t="s">
        <v>107</v>
      </c>
      <c r="D96" s="8"/>
      <c r="E96" s="8"/>
      <c r="F96" s="8"/>
      <c r="G96" s="8">
        <v>517.20000000000005</v>
      </c>
      <c r="H96" s="8"/>
      <c r="I96" s="8"/>
      <c r="J96" s="8"/>
      <c r="K96" s="8">
        <v>517.20000000000005</v>
      </c>
      <c r="L96" s="8"/>
      <c r="M96" s="53"/>
      <c r="N96" s="53"/>
      <c r="O96" s="53">
        <v>517.20000000000005</v>
      </c>
      <c r="P96" s="53"/>
      <c r="Q96" s="53"/>
      <c r="R96" s="53"/>
      <c r="S96" s="8"/>
      <c r="T96" s="8" t="s">
        <v>190</v>
      </c>
    </row>
    <row r="97" spans="1:20" s="2" customFormat="1" ht="21" customHeight="1">
      <c r="A97" s="21"/>
      <c r="B97" s="22" t="s">
        <v>45</v>
      </c>
      <c r="C97" s="23"/>
      <c r="D97" s="23">
        <f>D90+D91+D92+D93+D94</f>
        <v>0</v>
      </c>
      <c r="E97" s="23">
        <f t="shared" ref="E97:S97" si="39">E90+E91+E92+E93+E94</f>
        <v>7489.8</v>
      </c>
      <c r="F97" s="23">
        <f t="shared" si="39"/>
        <v>36087.1</v>
      </c>
      <c r="G97" s="23">
        <f t="shared" si="39"/>
        <v>517.20000000000005</v>
      </c>
      <c r="H97" s="23">
        <f>H90+H91+H92+H93+H94</f>
        <v>0</v>
      </c>
      <c r="I97" s="23">
        <f t="shared" ref="I97:K97" si="40">I90+I91+I92+I93+I94</f>
        <v>7489.8</v>
      </c>
      <c r="J97" s="23">
        <f t="shared" si="40"/>
        <v>36087.1</v>
      </c>
      <c r="K97" s="23">
        <f t="shared" si="40"/>
        <v>517.20000000000005</v>
      </c>
      <c r="L97" s="23">
        <f t="shared" si="39"/>
        <v>0</v>
      </c>
      <c r="M97" s="23">
        <f t="shared" si="39"/>
        <v>5517.1</v>
      </c>
      <c r="N97" s="26">
        <f t="shared" si="39"/>
        <v>26912.100000000002</v>
      </c>
      <c r="O97" s="23">
        <f t="shared" si="39"/>
        <v>517.20000000000005</v>
      </c>
      <c r="P97" s="23"/>
      <c r="Q97" s="23">
        <f t="shared" si="39"/>
        <v>0</v>
      </c>
      <c r="R97" s="23">
        <f t="shared" si="39"/>
        <v>5092.5</v>
      </c>
      <c r="S97" s="23">
        <f t="shared" si="39"/>
        <v>0</v>
      </c>
      <c r="T97" s="23"/>
    </row>
    <row r="98" spans="1:20" s="7" customFormat="1" ht="45">
      <c r="A98" s="51"/>
      <c r="B98" s="54" t="s">
        <v>56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9"/>
    </row>
    <row r="99" spans="1:20" s="2" customFormat="1" ht="46.5" customHeight="1">
      <c r="A99" s="20" t="s">
        <v>43</v>
      </c>
      <c r="B99" s="18" t="s">
        <v>75</v>
      </c>
      <c r="C99" s="19"/>
      <c r="D99" s="19">
        <f>SUM(D100:D101)</f>
        <v>0</v>
      </c>
      <c r="E99" s="19">
        <f t="shared" ref="E99:S99" si="41">SUM(E100:E101)</f>
        <v>0</v>
      </c>
      <c r="F99" s="19">
        <f t="shared" si="41"/>
        <v>32.4</v>
      </c>
      <c r="G99" s="19">
        <f t="shared" si="41"/>
        <v>0</v>
      </c>
      <c r="H99" s="19">
        <f>SUM(H100:H101)</f>
        <v>0</v>
      </c>
      <c r="I99" s="19">
        <f t="shared" ref="I99:K99" si="42">SUM(I100:I101)</f>
        <v>0</v>
      </c>
      <c r="J99" s="19">
        <f t="shared" si="42"/>
        <v>32.4</v>
      </c>
      <c r="K99" s="19">
        <f t="shared" si="42"/>
        <v>0</v>
      </c>
      <c r="L99" s="19">
        <f t="shared" si="41"/>
        <v>0</v>
      </c>
      <c r="M99" s="19">
        <f t="shared" si="41"/>
        <v>0</v>
      </c>
      <c r="N99" s="19">
        <f t="shared" si="41"/>
        <v>0</v>
      </c>
      <c r="O99" s="19">
        <f t="shared" si="41"/>
        <v>0</v>
      </c>
      <c r="P99" s="19">
        <f t="shared" si="41"/>
        <v>0</v>
      </c>
      <c r="Q99" s="19">
        <f t="shared" si="41"/>
        <v>0</v>
      </c>
      <c r="R99" s="19">
        <f t="shared" si="41"/>
        <v>0</v>
      </c>
      <c r="S99" s="19">
        <f t="shared" si="41"/>
        <v>0</v>
      </c>
      <c r="T99" s="19"/>
    </row>
    <row r="100" spans="1:20" s="2" customFormat="1" ht="112.5" customHeight="1">
      <c r="A100" s="14" t="s">
        <v>44</v>
      </c>
      <c r="B100" s="15" t="s">
        <v>162</v>
      </c>
      <c r="C100" s="34" t="s">
        <v>107</v>
      </c>
      <c r="D100" s="8"/>
      <c r="E100" s="27"/>
      <c r="F100" s="27">
        <v>27</v>
      </c>
      <c r="G100" s="8"/>
      <c r="H100" s="8"/>
      <c r="I100" s="27"/>
      <c r="J100" s="27">
        <v>27</v>
      </c>
      <c r="K100" s="8"/>
      <c r="L100" s="8"/>
      <c r="M100" s="27"/>
      <c r="N100" s="27"/>
      <c r="O100" s="8"/>
      <c r="P100" s="8"/>
      <c r="Q100" s="27"/>
      <c r="R100" s="27"/>
      <c r="S100" s="8"/>
      <c r="T100" s="8"/>
    </row>
    <row r="101" spans="1:20" s="2" customFormat="1" ht="114.75" customHeight="1">
      <c r="A101" s="14" t="s">
        <v>164</v>
      </c>
      <c r="B101" s="15" t="s">
        <v>163</v>
      </c>
      <c r="C101" s="34" t="s">
        <v>107</v>
      </c>
      <c r="D101" s="8"/>
      <c r="E101" s="27"/>
      <c r="F101" s="27">
        <v>5.4</v>
      </c>
      <c r="G101" s="8"/>
      <c r="H101" s="8"/>
      <c r="I101" s="27"/>
      <c r="J101" s="27">
        <v>5.4</v>
      </c>
      <c r="K101" s="8"/>
      <c r="L101" s="8"/>
      <c r="M101" s="27"/>
      <c r="N101" s="27"/>
      <c r="O101" s="8"/>
      <c r="P101" s="8"/>
      <c r="Q101" s="27"/>
      <c r="R101" s="27"/>
      <c r="S101" s="8"/>
      <c r="T101" s="8"/>
    </row>
    <row r="102" spans="1:20" s="2" customFormat="1" ht="41.25" customHeight="1">
      <c r="A102" s="20" t="s">
        <v>112</v>
      </c>
      <c r="B102" s="18" t="s">
        <v>130</v>
      </c>
      <c r="C102" s="19"/>
      <c r="D102" s="19">
        <f>D103</f>
        <v>0</v>
      </c>
      <c r="E102" s="19">
        <f t="shared" ref="E102:S102" si="43">E103</f>
        <v>0</v>
      </c>
      <c r="F102" s="19">
        <f t="shared" si="43"/>
        <v>3</v>
      </c>
      <c r="G102" s="19">
        <f t="shared" si="43"/>
        <v>0</v>
      </c>
      <c r="H102" s="19">
        <f>H103</f>
        <v>0</v>
      </c>
      <c r="I102" s="19">
        <f t="shared" si="43"/>
        <v>0</v>
      </c>
      <c r="J102" s="19">
        <f t="shared" si="43"/>
        <v>3</v>
      </c>
      <c r="K102" s="19">
        <f t="shared" si="43"/>
        <v>0</v>
      </c>
      <c r="L102" s="19">
        <f t="shared" si="43"/>
        <v>0</v>
      </c>
      <c r="M102" s="19">
        <f t="shared" si="43"/>
        <v>0</v>
      </c>
      <c r="N102" s="19">
        <f t="shared" si="43"/>
        <v>0</v>
      </c>
      <c r="O102" s="19">
        <f t="shared" si="43"/>
        <v>0</v>
      </c>
      <c r="P102" s="19">
        <f t="shared" si="43"/>
        <v>0</v>
      </c>
      <c r="Q102" s="19">
        <f t="shared" si="43"/>
        <v>0</v>
      </c>
      <c r="R102" s="19">
        <f t="shared" si="43"/>
        <v>0</v>
      </c>
      <c r="S102" s="19">
        <f t="shared" si="43"/>
        <v>0</v>
      </c>
      <c r="T102" s="19"/>
    </row>
    <row r="103" spans="1:20" s="2" customFormat="1" ht="39.75" customHeight="1">
      <c r="A103" s="14" t="s">
        <v>113</v>
      </c>
      <c r="B103" s="15" t="s">
        <v>165</v>
      </c>
      <c r="C103" s="34" t="s">
        <v>107</v>
      </c>
      <c r="D103" s="8"/>
      <c r="E103" s="27"/>
      <c r="F103" s="27">
        <v>3</v>
      </c>
      <c r="G103" s="8"/>
      <c r="H103" s="8"/>
      <c r="I103" s="27"/>
      <c r="J103" s="27">
        <v>3</v>
      </c>
      <c r="K103" s="8"/>
      <c r="L103" s="8"/>
      <c r="M103" s="27"/>
      <c r="N103" s="64"/>
      <c r="O103" s="53"/>
      <c r="P103" s="53"/>
      <c r="Q103" s="55"/>
      <c r="R103" s="55"/>
      <c r="S103" s="8"/>
      <c r="T103" s="8"/>
    </row>
    <row r="104" spans="1:20" s="2" customFormat="1" ht="21" customHeight="1">
      <c r="A104" s="21"/>
      <c r="B104" s="22" t="s">
        <v>45</v>
      </c>
      <c r="C104" s="23"/>
      <c r="D104" s="23">
        <f t="shared" ref="D104:S104" si="44">D99+D102</f>
        <v>0</v>
      </c>
      <c r="E104" s="23">
        <f t="shared" si="44"/>
        <v>0</v>
      </c>
      <c r="F104" s="23">
        <f t="shared" si="44"/>
        <v>35.4</v>
      </c>
      <c r="G104" s="23">
        <f t="shared" si="44"/>
        <v>0</v>
      </c>
      <c r="H104" s="23">
        <f t="shared" ref="H104:K104" si="45">H99+H102</f>
        <v>0</v>
      </c>
      <c r="I104" s="23">
        <f t="shared" si="45"/>
        <v>0</v>
      </c>
      <c r="J104" s="23">
        <f t="shared" si="45"/>
        <v>35.4</v>
      </c>
      <c r="K104" s="23">
        <f t="shared" si="45"/>
        <v>0</v>
      </c>
      <c r="L104" s="23">
        <f>L99+L102</f>
        <v>0</v>
      </c>
      <c r="M104" s="23">
        <f t="shared" si="44"/>
        <v>0</v>
      </c>
      <c r="N104" s="26">
        <f t="shared" si="44"/>
        <v>0</v>
      </c>
      <c r="O104" s="23">
        <f t="shared" si="44"/>
        <v>0</v>
      </c>
      <c r="P104" s="23">
        <f t="shared" si="44"/>
        <v>0</v>
      </c>
      <c r="Q104" s="23">
        <f t="shared" si="44"/>
        <v>0</v>
      </c>
      <c r="R104" s="26">
        <f>R99+R102</f>
        <v>0</v>
      </c>
      <c r="S104" s="23">
        <f t="shared" si="44"/>
        <v>0</v>
      </c>
      <c r="T104" s="23"/>
    </row>
    <row r="105" spans="1:20" s="24" customFormat="1" ht="15">
      <c r="A105" s="42"/>
      <c r="B105" s="54" t="s">
        <v>166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1:20" s="24" customFormat="1" ht="27" customHeight="1">
      <c r="A106" s="20" t="s">
        <v>167</v>
      </c>
      <c r="B106" s="18" t="s">
        <v>168</v>
      </c>
      <c r="C106" s="19"/>
      <c r="D106" s="19">
        <f>SUM(D107:D109)</f>
        <v>4611.5</v>
      </c>
      <c r="E106" s="19">
        <f t="shared" ref="E106:S106" si="46">SUM(E107:E109)</f>
        <v>12255.900000000001</v>
      </c>
      <c r="F106" s="19">
        <f t="shared" si="46"/>
        <v>887.9</v>
      </c>
      <c r="G106" s="19">
        <f t="shared" si="46"/>
        <v>0</v>
      </c>
      <c r="H106" s="19">
        <f>SUM(H107:H109)</f>
        <v>4611.5</v>
      </c>
      <c r="I106" s="19">
        <f t="shared" ref="I106" si="47">SUM(I107:I109)</f>
        <v>12255.900000000001</v>
      </c>
      <c r="J106" s="19">
        <f t="shared" ref="J106" si="48">SUM(J107:J109)</f>
        <v>887.9</v>
      </c>
      <c r="K106" s="19">
        <f t="shared" ref="K106" si="49">SUM(K107:K109)</f>
        <v>0</v>
      </c>
      <c r="L106" s="19">
        <f t="shared" si="46"/>
        <v>4611.5</v>
      </c>
      <c r="M106" s="19">
        <f t="shared" si="46"/>
        <v>192.1</v>
      </c>
      <c r="N106" s="19">
        <f t="shared" si="46"/>
        <v>252.9</v>
      </c>
      <c r="O106" s="19">
        <f t="shared" si="46"/>
        <v>0</v>
      </c>
      <c r="P106" s="19">
        <f t="shared" si="46"/>
        <v>1247.9000000000001</v>
      </c>
      <c r="Q106" s="19">
        <f t="shared" si="46"/>
        <v>49.8</v>
      </c>
      <c r="R106" s="19">
        <f t="shared" si="46"/>
        <v>65.599999999999994</v>
      </c>
      <c r="S106" s="19">
        <f t="shared" si="46"/>
        <v>0</v>
      </c>
      <c r="T106" s="19"/>
    </row>
    <row r="107" spans="1:20" s="24" customFormat="1" ht="181.5" customHeight="1">
      <c r="A107" s="42" t="s">
        <v>170</v>
      </c>
      <c r="B107" s="17" t="s">
        <v>169</v>
      </c>
      <c r="C107" s="34" t="s">
        <v>107</v>
      </c>
      <c r="D107" s="53">
        <v>4611.5</v>
      </c>
      <c r="E107" s="53">
        <v>192.1</v>
      </c>
      <c r="F107" s="53">
        <v>252.9</v>
      </c>
      <c r="G107" s="53"/>
      <c r="H107" s="53">
        <v>4611.5</v>
      </c>
      <c r="I107" s="53">
        <v>192.1</v>
      </c>
      <c r="J107" s="53">
        <v>252.9</v>
      </c>
      <c r="K107" s="53"/>
      <c r="L107" s="53">
        <v>4611.5</v>
      </c>
      <c r="M107" s="53">
        <v>192.1</v>
      </c>
      <c r="N107" s="53">
        <v>252.9</v>
      </c>
      <c r="O107" s="53"/>
      <c r="P107" s="53">
        <v>1247.9000000000001</v>
      </c>
      <c r="Q107" s="53">
        <v>49.8</v>
      </c>
      <c r="R107" s="53">
        <v>65.599999999999994</v>
      </c>
      <c r="S107" s="53"/>
      <c r="T107" s="53"/>
    </row>
    <row r="108" spans="1:20" s="24" customFormat="1" ht="147.75" customHeight="1">
      <c r="A108" s="42" t="s">
        <v>187</v>
      </c>
      <c r="B108" s="17" t="s">
        <v>185</v>
      </c>
      <c r="C108" s="34" t="s">
        <v>107</v>
      </c>
      <c r="D108" s="53"/>
      <c r="E108" s="53">
        <v>7986</v>
      </c>
      <c r="F108" s="53">
        <v>420.4</v>
      </c>
      <c r="G108" s="53"/>
      <c r="H108" s="53"/>
      <c r="I108" s="53">
        <v>7986</v>
      </c>
      <c r="J108" s="53">
        <v>420.4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0" s="24" customFormat="1" ht="159.75" customHeight="1">
      <c r="A109" s="42" t="s">
        <v>188</v>
      </c>
      <c r="B109" s="17" t="s">
        <v>186</v>
      </c>
      <c r="C109" s="34" t="s">
        <v>107</v>
      </c>
      <c r="D109" s="53"/>
      <c r="E109" s="53">
        <v>4077.8</v>
      </c>
      <c r="F109" s="53">
        <v>214.6</v>
      </c>
      <c r="G109" s="53"/>
      <c r="H109" s="53"/>
      <c r="I109" s="53">
        <v>4077.8</v>
      </c>
      <c r="J109" s="53">
        <v>214.6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0" s="2" customFormat="1" ht="21" customHeight="1">
      <c r="A110" s="21"/>
      <c r="B110" s="22" t="s">
        <v>45</v>
      </c>
      <c r="C110" s="23"/>
      <c r="D110" s="23">
        <f>D106</f>
        <v>4611.5</v>
      </c>
      <c r="E110" s="23">
        <f t="shared" ref="E110:S110" si="50">E106</f>
        <v>12255.900000000001</v>
      </c>
      <c r="F110" s="23">
        <f t="shared" si="50"/>
        <v>887.9</v>
      </c>
      <c r="G110" s="23">
        <f t="shared" si="50"/>
        <v>0</v>
      </c>
      <c r="H110" s="23">
        <f>H106</f>
        <v>4611.5</v>
      </c>
      <c r="I110" s="23">
        <f t="shared" ref="I110:K110" si="51">I106</f>
        <v>12255.900000000001</v>
      </c>
      <c r="J110" s="23">
        <f t="shared" si="51"/>
        <v>887.9</v>
      </c>
      <c r="K110" s="23">
        <f t="shared" si="51"/>
        <v>0</v>
      </c>
      <c r="L110" s="23">
        <f t="shared" si="50"/>
        <v>4611.5</v>
      </c>
      <c r="M110" s="23">
        <f t="shared" si="50"/>
        <v>192.1</v>
      </c>
      <c r="N110" s="23">
        <f t="shared" si="50"/>
        <v>252.9</v>
      </c>
      <c r="O110" s="23">
        <f t="shared" si="50"/>
        <v>0</v>
      </c>
      <c r="P110" s="23">
        <f t="shared" si="50"/>
        <v>1247.9000000000001</v>
      </c>
      <c r="Q110" s="23">
        <f t="shared" si="50"/>
        <v>49.8</v>
      </c>
      <c r="R110" s="23">
        <f t="shared" si="50"/>
        <v>65.599999999999994</v>
      </c>
      <c r="S110" s="23">
        <f t="shared" si="50"/>
        <v>0</v>
      </c>
      <c r="T110" s="23"/>
    </row>
    <row r="111" spans="1:20" s="24" customFormat="1" ht="21" customHeight="1">
      <c r="A111" s="42"/>
      <c r="B111" s="17" t="s">
        <v>46</v>
      </c>
      <c r="C111" s="53"/>
      <c r="D111" s="55">
        <f t="shared" ref="D111:S111" si="52">D29+D62+D75+D88+D97+D104+D110</f>
        <v>4611.5</v>
      </c>
      <c r="E111" s="55">
        <f t="shared" si="52"/>
        <v>932634.30000000016</v>
      </c>
      <c r="F111" s="55">
        <f t="shared" si="52"/>
        <v>383177.9</v>
      </c>
      <c r="G111" s="55">
        <f t="shared" si="52"/>
        <v>608.40000000000009</v>
      </c>
      <c r="H111" s="55">
        <f t="shared" si="52"/>
        <v>4611.5</v>
      </c>
      <c r="I111" s="55">
        <f t="shared" si="52"/>
        <v>932634.30000000016</v>
      </c>
      <c r="J111" s="55">
        <f t="shared" si="52"/>
        <v>383177.9</v>
      </c>
      <c r="K111" s="55">
        <f t="shared" si="52"/>
        <v>608.40000000000009</v>
      </c>
      <c r="L111" s="55">
        <f t="shared" si="52"/>
        <v>4611.5</v>
      </c>
      <c r="M111" s="55">
        <f>M29+M62+M75+M88+M97+M104+M110</f>
        <v>637947.1</v>
      </c>
      <c r="N111" s="55">
        <f t="shared" si="52"/>
        <v>283042.5</v>
      </c>
      <c r="O111" s="55">
        <f t="shared" si="52"/>
        <v>604.20000000000005</v>
      </c>
      <c r="P111" s="55">
        <f t="shared" si="52"/>
        <v>1247.9000000000001</v>
      </c>
      <c r="Q111" s="55">
        <f t="shared" si="52"/>
        <v>553868</v>
      </c>
      <c r="R111" s="55">
        <f t="shared" si="52"/>
        <v>229307.40000000002</v>
      </c>
      <c r="S111" s="55">
        <f t="shared" si="52"/>
        <v>0</v>
      </c>
      <c r="T111" s="53"/>
    </row>
    <row r="113" spans="1:18" s="39" customFormat="1" ht="15">
      <c r="A113" s="43" t="s">
        <v>117</v>
      </c>
      <c r="N113" s="47"/>
      <c r="O113" s="48"/>
      <c r="P113" s="48"/>
      <c r="Q113" s="47"/>
    </row>
    <row r="114" spans="1:18" s="39" customFormat="1" ht="15">
      <c r="A114" s="43" t="s">
        <v>108</v>
      </c>
      <c r="L114" s="39" t="s">
        <v>118</v>
      </c>
      <c r="R114" s="49"/>
    </row>
    <row r="115" spans="1:18" s="2" customFormat="1">
      <c r="A115" s="32"/>
    </row>
    <row r="116" spans="1:18" s="35" customFormat="1" ht="15">
      <c r="A116" s="44" t="s">
        <v>109</v>
      </c>
      <c r="B116" s="44"/>
      <c r="C116" s="44"/>
      <c r="D116" s="45"/>
      <c r="E116" s="46"/>
      <c r="F116" s="46"/>
      <c r="G116" s="46"/>
      <c r="H116" s="46"/>
      <c r="I116" s="46"/>
      <c r="J116" s="46"/>
      <c r="K116" s="46"/>
      <c r="L116" s="46" t="s">
        <v>110</v>
      </c>
      <c r="M116" s="46"/>
      <c r="N116" s="46"/>
      <c r="O116" s="46"/>
      <c r="P116" s="46"/>
    </row>
    <row r="117" spans="1:18" s="2" customFormat="1">
      <c r="B117" s="32"/>
    </row>
    <row r="118" spans="1:18" s="2" customFormat="1">
      <c r="A118" s="32"/>
    </row>
    <row r="119" spans="1:18">
      <c r="L119" s="2">
        <v>4611.5</v>
      </c>
      <c r="M119" s="63">
        <v>637947.30000000005</v>
      </c>
      <c r="N119" s="63">
        <v>283394.90000000002</v>
      </c>
      <c r="O119" s="2">
        <v>604.20000000000005</v>
      </c>
    </row>
    <row r="121" spans="1:18">
      <c r="M121" s="63">
        <f>M119-M111</f>
        <v>0.20000000006984919</v>
      </c>
      <c r="N121" s="63">
        <f>N119-N111</f>
        <v>352.40000000002328</v>
      </c>
    </row>
  </sheetData>
  <mergeCells count="9">
    <mergeCell ref="T6:T7"/>
    <mergeCell ref="B6:B7"/>
    <mergeCell ref="A6:A7"/>
    <mergeCell ref="C2:K2"/>
    <mergeCell ref="C6:C7"/>
    <mergeCell ref="D6:G6"/>
    <mergeCell ref="H6:K6"/>
    <mergeCell ref="L6:O6"/>
    <mergeCell ref="P6:S6"/>
  </mergeCells>
  <phoneticPr fontId="4" type="noConversion"/>
  <pageMargins left="0.70866141732283472" right="0.70866141732283472" top="0.23622047244094491" bottom="0.19685039370078741" header="0.31496062992125984" footer="0.31496062992125984"/>
  <pageSetup paperSize="9" scale="56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7" sqref="A27"/>
    </sheetView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2019-10-17T11:15:15Z</dcterms:modified>
</cp:coreProperties>
</file>